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29"/>
  <workbookPr/>
  <mc:AlternateContent xmlns:mc="http://schemas.openxmlformats.org/markup-compatibility/2006">
    <mc:Choice Requires="x15">
      <x15ac:absPath xmlns:x15ac="http://schemas.microsoft.com/office/spreadsheetml/2010/11/ac" url="C:\Users\jterry\OneDrive - ComSource Associates, Inc\DEVELOPMENT\EXCEL - McGraw-Hill\Spiceland IA\10e\Instructor\"/>
    </mc:Choice>
  </mc:AlternateContent>
  <xr:revisionPtr revIDLastSave="258" documentId="11_22367EB14BDF820A63D0391DAF9AE43EE54666ED" xr6:coauthVersionLast="40" xr6:coauthVersionMax="40" xr10:uidLastSave="{3BB553C8-9CE2-4A7F-BAB9-7399C482B07B}"/>
  <bookViews>
    <workbookView xWindow="-15" yWindow="-15" windowWidth="4800" windowHeight="5730" xr2:uid="{00000000-000D-0000-FFFF-FFFF00000000}"/>
  </bookViews>
  <sheets>
    <sheet name="SP02-03" sheetId="7" r:id="rId1"/>
    <sheet name="Given SP02-03" sheetId="8" r:id="rId2"/>
    <sheet name="SP02-04" sheetId="1" r:id="rId3"/>
    <sheet name="Given P02-04" sheetId="6" r:id="rId4"/>
    <sheet name="SP02-06" sheetId="2" r:id="rId5"/>
    <sheet name="Given P02-06" sheetId="5" r:id="rId6"/>
    <sheet name="SP02-09" sheetId="11" r:id="rId7"/>
    <sheet name="Given SP02-09" sheetId="10" r:id="rId8"/>
    <sheet name="SP02-13" sheetId="3" r:id="rId9"/>
    <sheet name="Given P02-13" sheetId="4" r:id="rId10"/>
  </sheets>
  <definedNames>
    <definedName name="_xlnm.Print_Area" localSheetId="2">'SP02-04'!$A$1:$H$164</definedName>
    <definedName name="_xlnm.Print_Titles" localSheetId="2">'SP02-04'!$1:$4</definedName>
    <definedName name="_xlnm.Print_Titles" localSheetId="4">'SP02-06'!$1:$4</definedName>
    <definedName name="_xlnm.Print_Titles" localSheetId="6">'SP02-09'!$1:$4</definedName>
    <definedName name="_xlnm.Print_Titles" localSheetId="8">'SP02-13'!$1:$4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25" i="3" l="1"/>
  <c r="E124" i="3"/>
  <c r="F115" i="3"/>
  <c r="G103" i="3"/>
  <c r="F105" i="3"/>
  <c r="F91" i="3"/>
  <c r="F73" i="3"/>
  <c r="E73" i="3"/>
  <c r="E67" i="3"/>
  <c r="E57" i="3"/>
  <c r="M37" i="3"/>
  <c r="L37" i="3"/>
  <c r="I37" i="3"/>
  <c r="H37" i="3"/>
  <c r="G37" i="3"/>
  <c r="F37" i="3"/>
  <c r="E37" i="3"/>
  <c r="D37" i="3"/>
  <c r="G18" i="3"/>
  <c r="L25" i="3"/>
  <c r="G89" i="11"/>
  <c r="F89" i="11"/>
  <c r="G150" i="2"/>
  <c r="H136" i="2"/>
  <c r="F135" i="2"/>
  <c r="G76" i="2"/>
  <c r="F76" i="2"/>
  <c r="G69" i="2"/>
  <c r="G75" i="2" s="1"/>
  <c r="G45" i="2"/>
  <c r="F45" i="2"/>
  <c r="G39" i="2"/>
  <c r="F75" i="2"/>
  <c r="F70" i="2"/>
  <c r="E153" i="1"/>
  <c r="E152" i="1"/>
  <c r="E151" i="1"/>
  <c r="E150" i="1"/>
  <c r="E149" i="1"/>
  <c r="E148" i="1"/>
  <c r="E123" i="1"/>
  <c r="E122" i="1"/>
  <c r="F93" i="1"/>
  <c r="F92" i="1"/>
  <c r="F91" i="1"/>
  <c r="F90" i="1"/>
  <c r="F89" i="1"/>
  <c r="F88" i="1"/>
  <c r="E62" i="1"/>
  <c r="E61" i="1"/>
  <c r="E57" i="1"/>
  <c r="E53" i="1"/>
  <c r="E52" i="1"/>
  <c r="E54" i="1"/>
  <c r="E32" i="1"/>
  <c r="E39" i="1" s="1"/>
  <c r="E40" i="1" s="1"/>
  <c r="E33" i="1"/>
  <c r="E36" i="1"/>
  <c r="E55" i="1" s="1"/>
  <c r="E37" i="1"/>
  <c r="E56" i="1" s="1"/>
  <c r="E36" i="6"/>
  <c r="D36" i="6"/>
  <c r="G22" i="7"/>
  <c r="G133" i="2" l="1"/>
  <c r="G38" i="2"/>
  <c r="F87" i="1"/>
  <c r="E147" i="1" s="1"/>
  <c r="F131" i="1"/>
  <c r="E36" i="8"/>
  <c r="D36" i="8"/>
  <c r="F57" i="11"/>
  <c r="G60" i="11" s="1"/>
  <c r="H60" i="11" s="1"/>
  <c r="F58" i="11"/>
  <c r="F59" i="11"/>
  <c r="G63" i="11"/>
  <c r="G64" i="11"/>
  <c r="G65" i="11"/>
  <c r="G66" i="11"/>
  <c r="G67" i="11"/>
  <c r="F88" i="11"/>
  <c r="G48" i="11"/>
  <c r="G49" i="11" s="1"/>
  <c r="F48" i="11"/>
  <c r="F49" i="11" s="1"/>
  <c r="G19" i="11"/>
  <c r="H19" i="11"/>
  <c r="G17" i="11"/>
  <c r="H17" i="11" s="1"/>
  <c r="G15" i="11"/>
  <c r="H15" i="11" s="1"/>
  <c r="F10" i="11"/>
  <c r="G11" i="11"/>
  <c r="H11" i="11" s="1"/>
  <c r="F12" i="11"/>
  <c r="G13" i="11" s="1"/>
  <c r="H13" i="11" s="1"/>
  <c r="E29" i="10"/>
  <c r="D29" i="10"/>
  <c r="H25" i="2"/>
  <c r="H21" i="2"/>
  <c r="H19" i="2"/>
  <c r="H12" i="2"/>
  <c r="E110" i="1"/>
  <c r="F161" i="1" s="1"/>
  <c r="F128" i="1"/>
  <c r="F130" i="1"/>
  <c r="F133" i="1"/>
  <c r="F62" i="1"/>
  <c r="F102" i="1"/>
  <c r="F103" i="1"/>
  <c r="F104" i="1"/>
  <c r="F105" i="1"/>
  <c r="F107" i="1" s="1"/>
  <c r="F106" i="1"/>
  <c r="F20" i="1"/>
  <c r="F39" i="1" s="1"/>
  <c r="F40" i="1" s="1"/>
  <c r="F24" i="7"/>
  <c r="G24" i="7" s="1"/>
  <c r="F22" i="7"/>
  <c r="F20" i="7"/>
  <c r="G20" i="7"/>
  <c r="F18" i="7"/>
  <c r="G18" i="7"/>
  <c r="F16" i="7"/>
  <c r="G16" i="7" s="1"/>
  <c r="F14" i="7"/>
  <c r="G14" i="7" s="1"/>
  <c r="F12" i="7"/>
  <c r="G12" i="7"/>
  <c r="F10" i="7"/>
  <c r="G10" i="7"/>
  <c r="I26" i="3"/>
  <c r="K26" i="3" s="1"/>
  <c r="H27" i="3"/>
  <c r="J27" i="3"/>
  <c r="F116" i="3" s="1"/>
  <c r="G20" i="3"/>
  <c r="I20" i="3" s="1"/>
  <c r="M20" i="3" s="1"/>
  <c r="F95" i="3" s="1"/>
  <c r="H30" i="3"/>
  <c r="J30" i="3"/>
  <c r="D48" i="3"/>
  <c r="H31" i="3"/>
  <c r="J31" i="3"/>
  <c r="F120" i="3" s="1"/>
  <c r="H32" i="3"/>
  <c r="J32" i="3" s="1"/>
  <c r="F33" i="3"/>
  <c r="H33" i="3" s="1"/>
  <c r="J33" i="3" s="1"/>
  <c r="F157" i="1"/>
  <c r="F86" i="1"/>
  <c r="E146" i="1" s="1"/>
  <c r="E95" i="1"/>
  <c r="E154" i="1" s="1"/>
  <c r="F127" i="1"/>
  <c r="F134" i="1"/>
  <c r="G73" i="1"/>
  <c r="G74" i="1"/>
  <c r="G76" i="1"/>
  <c r="E15" i="5"/>
  <c r="D15" i="5"/>
  <c r="E28" i="4"/>
  <c r="D28" i="4"/>
  <c r="E77" i="1"/>
  <c r="E78" i="1" s="1"/>
  <c r="G66" i="2"/>
  <c r="G147" i="2" s="1"/>
  <c r="G37" i="2"/>
  <c r="G44" i="2" s="1"/>
  <c r="G67" i="2"/>
  <c r="G68" i="2"/>
  <c r="F115" i="2" s="1"/>
  <c r="G71" i="2"/>
  <c r="G83" i="2"/>
  <c r="F127" i="2" s="1"/>
  <c r="G128" i="2" s="1"/>
  <c r="F72" i="2"/>
  <c r="F86" i="2"/>
  <c r="G89" i="2" s="1"/>
  <c r="G90" i="2" s="1"/>
  <c r="F73" i="2"/>
  <c r="F87" i="2"/>
  <c r="F88" i="2"/>
  <c r="F33" i="2"/>
  <c r="F44" i="2" s="1"/>
  <c r="F63" i="2"/>
  <c r="F34" i="2"/>
  <c r="F64" i="2"/>
  <c r="F35" i="2"/>
  <c r="F65" i="2"/>
  <c r="G55" i="2"/>
  <c r="H55" i="2"/>
  <c r="G53" i="2"/>
  <c r="H53" i="2" s="1"/>
  <c r="G23" i="2"/>
  <c r="H23" i="2" s="1"/>
  <c r="F17" i="2"/>
  <c r="G16" i="2"/>
  <c r="H16" i="2" s="1"/>
  <c r="G14" i="2"/>
  <c r="H14" i="2" s="1"/>
  <c r="F10" i="2"/>
  <c r="F28" i="3"/>
  <c r="I19" i="3"/>
  <c r="M19" i="3"/>
  <c r="F94" i="3" s="1"/>
  <c r="I21" i="3"/>
  <c r="M21" i="3"/>
  <c r="F96" i="3" s="1"/>
  <c r="I22" i="3"/>
  <c r="M22" i="3" s="1"/>
  <c r="F97" i="3" s="1"/>
  <c r="I23" i="3"/>
  <c r="M23" i="3" s="1"/>
  <c r="I24" i="3"/>
  <c r="M24" i="3" s="1"/>
  <c r="H17" i="3"/>
  <c r="L17" i="3" s="1"/>
  <c r="E88" i="3" s="1"/>
  <c r="H16" i="3"/>
  <c r="L16" i="3" s="1"/>
  <c r="F85" i="3" s="1"/>
  <c r="H15" i="3"/>
  <c r="L15" i="3" s="1"/>
  <c r="F84" i="3" s="1"/>
  <c r="H14" i="3"/>
  <c r="L14" i="3"/>
  <c r="F83" i="3" s="1"/>
  <c r="H13" i="3"/>
  <c r="L13" i="3"/>
  <c r="F82" i="3" s="1"/>
  <c r="H12" i="3"/>
  <c r="L12" i="3" s="1"/>
  <c r="F69" i="3"/>
  <c r="F71" i="3"/>
  <c r="E36" i="3"/>
  <c r="D36" i="3"/>
  <c r="G149" i="2"/>
  <c r="F124" i="1"/>
  <c r="F94" i="1"/>
  <c r="F156" i="1"/>
  <c r="F119" i="3"/>
  <c r="I18" i="3"/>
  <c r="M18" i="3" s="1"/>
  <c r="G36" i="3"/>
  <c r="F144" i="2"/>
  <c r="G99" i="2"/>
  <c r="G132" i="2"/>
  <c r="F104" i="2"/>
  <c r="G105" i="2" s="1"/>
  <c r="F146" i="2"/>
  <c r="G148" i="2"/>
  <c r="G111" i="2"/>
  <c r="G112" i="2" s="1"/>
  <c r="F49" i="1"/>
  <c r="F132" i="1"/>
  <c r="F62" i="11" l="1"/>
  <c r="G62" i="11" s="1"/>
  <c r="E96" i="1"/>
  <c r="F155" i="1" s="1"/>
  <c r="F121" i="3"/>
  <c r="D50" i="3"/>
  <c r="H128" i="2"/>
  <c r="E43" i="3"/>
  <c r="K34" i="3"/>
  <c r="K36" i="3" s="1"/>
  <c r="K37" i="3" s="1"/>
  <c r="E112" i="3"/>
  <c r="F113" i="3" s="1"/>
  <c r="E89" i="3"/>
  <c r="M34" i="3"/>
  <c r="F98" i="3"/>
  <c r="G151" i="2"/>
  <c r="G152" i="2" s="1"/>
  <c r="E163" i="1"/>
  <c r="E164" i="1" s="1"/>
  <c r="F81" i="3"/>
  <c r="F86" i="3" s="1"/>
  <c r="L34" i="3"/>
  <c r="L36" i="3" s="1"/>
  <c r="F89" i="3"/>
  <c r="F108" i="1"/>
  <c r="G113" i="2"/>
  <c r="G118" i="2" s="1"/>
  <c r="G119" i="2" s="1"/>
  <c r="G88" i="11"/>
  <c r="D67" i="3"/>
  <c r="E101" i="3"/>
  <c r="F116" i="2"/>
  <c r="G117" i="2" s="1"/>
  <c r="H117" i="2" s="1"/>
  <c r="G91" i="2"/>
  <c r="F122" i="3"/>
  <c r="D51" i="3"/>
  <c r="F145" i="2"/>
  <c r="F151" i="2" s="1"/>
  <c r="F152" i="2" s="1"/>
  <c r="G124" i="1"/>
  <c r="H28" i="3"/>
  <c r="G100" i="2"/>
  <c r="G101" i="2" s="1"/>
  <c r="G106" i="2" s="1"/>
  <c r="G107" i="2" s="1"/>
  <c r="G131" i="2"/>
  <c r="F130" i="2" s="1"/>
  <c r="G130" i="2" s="1"/>
  <c r="F29" i="3"/>
  <c r="H29" i="3" s="1"/>
  <c r="J29" i="3" s="1"/>
  <c r="E44" i="3"/>
  <c r="I36" i="3"/>
  <c r="D49" i="3"/>
  <c r="F96" i="1"/>
  <c r="F97" i="1" s="1"/>
  <c r="F98" i="1" s="1"/>
  <c r="F90" i="3" l="1"/>
  <c r="F118" i="3"/>
  <c r="D47" i="3"/>
  <c r="E52" i="3" s="1"/>
  <c r="G113" i="3"/>
  <c r="F99" i="3"/>
  <c r="E45" i="3"/>
  <c r="E53" i="3" s="1"/>
  <c r="E56" i="3" s="1"/>
  <c r="J28" i="3"/>
  <c r="H36" i="3"/>
  <c r="G136" i="2"/>
  <c r="F67" i="3"/>
  <c r="D72" i="3"/>
  <c r="D73" i="3" s="1"/>
  <c r="F129" i="1"/>
  <c r="E126" i="1" s="1"/>
  <c r="F58" i="1"/>
  <c r="F59" i="1" s="1"/>
  <c r="F63" i="1" s="1"/>
  <c r="F36" i="3"/>
  <c r="F126" i="1" l="1"/>
  <c r="E136" i="1"/>
  <c r="F137" i="1" s="1"/>
  <c r="G137" i="1" s="1"/>
  <c r="E70" i="3"/>
  <c r="F64" i="1"/>
  <c r="F75" i="1"/>
  <c r="F117" i="3"/>
  <c r="E115" i="3" s="1"/>
  <c r="J34" i="3"/>
  <c r="J35" i="3"/>
  <c r="M35" i="3" s="1"/>
  <c r="M36" i="3" s="1"/>
  <c r="F125" i="3" l="1"/>
  <c r="G75" i="1"/>
  <c r="G77" i="1" s="1"/>
  <c r="G78" i="1" s="1"/>
  <c r="F77" i="1"/>
  <c r="F70" i="3"/>
  <c r="F72" i="3" s="1"/>
  <c r="E72" i="3"/>
  <c r="J36" i="3"/>
  <c r="J37" i="3" s="1"/>
  <c r="E102" i="3" l="1"/>
  <c r="F103" i="3" s="1"/>
  <c r="E111" i="1"/>
  <c r="F78" i="1"/>
  <c r="F162" i="1" l="1"/>
  <c r="F163" i="1" s="1"/>
  <c r="F164" i="1" s="1"/>
  <c r="F112" i="1"/>
  <c r="F104" i="3"/>
  <c r="G112" i="1" l="1"/>
  <c r="F113" i="1"/>
  <c r="F114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x</author>
  </authors>
  <commentList>
    <comment ref="E9" authorId="0" shapeId="0" xr:uid="{00000000-0006-0000-0000-000001000000}">
      <text>
        <r>
          <rPr>
            <sz val="8"/>
            <color indexed="81"/>
            <rFont val="Tahoma"/>
            <family val="2"/>
          </rPr>
          <t>Enter appropriate data in yellow cells.  Your entries will be verified.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x</author>
    <author>Jack Terry</author>
  </authors>
  <commentList>
    <comment ref="E11" authorId="0" shapeId="0" xr:uid="{00000000-0006-0000-0200-000001000000}">
      <text>
        <r>
          <rPr>
            <sz val="8"/>
            <color indexed="81"/>
            <rFont val="Tahoma"/>
            <family val="2"/>
          </rPr>
          <t>Enter appropriate data in yellow cells.  Your answers for "Totals" will be verified.</t>
        </r>
      </text>
    </comment>
    <comment ref="F11" authorId="1" shapeId="0" xr:uid="{00000000-0006-0000-0200-000002000000}">
      <text>
        <r>
          <rPr>
            <b/>
            <sz val="8"/>
            <color indexed="81"/>
            <rFont val="Tahoma"/>
            <family val="2"/>
          </rPr>
          <t>HINT</t>
        </r>
        <r>
          <rPr>
            <sz val="8"/>
            <color indexed="81"/>
            <rFont val="Tahoma"/>
            <family val="2"/>
          </rPr>
          <t>:  You can use the data under the "Given P02-04" tab below to copy and paste information into the problem fields.</t>
        </r>
      </text>
    </comment>
    <comment ref="F47" authorId="0" shapeId="0" xr:uid="{00000000-0006-0000-0200-000003000000}">
      <text>
        <r>
          <rPr>
            <sz val="8"/>
            <color indexed="81"/>
            <rFont val="Tahoma"/>
            <family val="2"/>
          </rPr>
          <t>Enter appropriate data in yellow cells.  Your answer for "Net Income" will be verified.</t>
        </r>
      </text>
    </comment>
    <comment ref="E73" authorId="0" shapeId="0" xr:uid="{00000000-0006-0000-0200-000004000000}">
      <text>
        <r>
          <rPr>
            <sz val="8"/>
            <color indexed="81"/>
            <rFont val="Tahoma"/>
            <family val="2"/>
          </rPr>
          <t>Enter appropriate data in yellow cells.  Your answer for "Net Income" will be verified.</t>
        </r>
      </text>
    </comment>
    <comment ref="F73" authorId="1" shapeId="0" xr:uid="{00000000-0006-0000-0200-000005000000}">
      <text>
        <r>
          <rPr>
            <sz val="9"/>
            <color indexed="81"/>
            <rFont val="Tahoma"/>
            <family val="2"/>
          </rPr>
          <t>HINT:  This number consists of the 12/31 Retained Earnings plus dividends paid.</t>
        </r>
      </text>
    </comment>
    <comment ref="F86" authorId="0" shapeId="0" xr:uid="{00000000-0006-0000-0200-000006000000}">
      <text>
        <r>
          <rPr>
            <sz val="8"/>
            <color indexed="81"/>
            <rFont val="Tahoma"/>
            <family val="2"/>
          </rPr>
          <t>Enter appropriate data in yellow cells.  Your answers for "Total assets", "Total current liabilities" and "Total shareholders' equity" will be verified.</t>
        </r>
      </text>
    </comment>
    <comment ref="E122" authorId="0" shapeId="0" xr:uid="{00000000-0006-0000-0200-000007000000}">
      <text>
        <r>
          <rPr>
            <sz val="8"/>
            <color indexed="81"/>
            <rFont val="Tahoma"/>
            <family val="2"/>
          </rPr>
          <t xml:space="preserve">Enter appropriate data in yellow cells.  Your Debit entries will </t>
        </r>
        <r>
          <rPr>
            <sz val="8"/>
            <color indexed="81"/>
            <rFont val="Tahoma"/>
            <family val="2"/>
          </rPr>
          <t>be verified.</t>
        </r>
      </text>
    </comment>
    <comment ref="E146" authorId="0" shapeId="0" xr:uid="{00000000-0006-0000-0200-000008000000}">
      <text>
        <r>
          <rPr>
            <sz val="8"/>
            <color indexed="81"/>
            <rFont val="Tahoma"/>
            <family val="2"/>
          </rPr>
          <t>Enter appropriate data in yellow cells.  Your answers for "Totals" will be verified.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x</author>
  </authors>
  <commentList>
    <comment ref="F10" authorId="0" shapeId="0" xr:uid="{00000000-0006-0000-0400-000001000000}">
      <text>
        <r>
          <rPr>
            <sz val="8"/>
            <color indexed="81"/>
            <rFont val="Tahoma"/>
            <family val="2"/>
          </rPr>
          <t>Enter appropriate data in yellow cells.  Your entries will be verified.</t>
        </r>
      </text>
    </comment>
    <comment ref="F33" authorId="0" shapeId="0" xr:uid="{00000000-0006-0000-0400-000002000000}">
      <text>
        <r>
          <rPr>
            <sz val="8"/>
            <color indexed="81"/>
            <rFont val="Tahoma"/>
            <family val="2"/>
          </rPr>
          <t>Enter appropriate data in yellow cells.  Your answers for "Totals" will be verified.</t>
        </r>
      </text>
    </comment>
    <comment ref="F52" authorId="0" shapeId="0" xr:uid="{00000000-0006-0000-0400-000003000000}">
      <text>
        <r>
          <rPr>
            <sz val="8"/>
            <color indexed="81"/>
            <rFont val="Tahoma"/>
            <family val="2"/>
          </rPr>
          <t>Enter appropriate data in yellow cells.  Your entries will be verified.</t>
        </r>
      </text>
    </comment>
    <comment ref="F63" authorId="0" shapeId="0" xr:uid="{00000000-0006-0000-0400-000004000000}">
      <text>
        <r>
          <rPr>
            <sz val="8"/>
            <color indexed="81"/>
            <rFont val="Tahoma"/>
            <family val="2"/>
          </rPr>
          <t>Enter appropriate data in yellow cells.  Your answers for "Totals" will be verified.</t>
        </r>
      </text>
    </comment>
    <comment ref="G83" authorId="0" shapeId="0" xr:uid="{00000000-0006-0000-0400-000005000000}">
      <text>
        <r>
          <rPr>
            <sz val="8"/>
            <color indexed="81"/>
            <rFont val="Tahoma"/>
            <family val="2"/>
          </rPr>
          <t>Enter appropriate data in yellow cells.  Your answer for "Net Income" will be verified.</t>
        </r>
      </text>
    </comment>
    <comment ref="G99" authorId="0" shapeId="0" xr:uid="{00000000-0006-0000-0400-000006000000}">
      <text>
        <r>
          <rPr>
            <sz val="8"/>
            <color indexed="81"/>
            <rFont val="Tahoma"/>
            <family val="2"/>
          </rPr>
          <t>Enter appropriate data in yellow cells.  Your answers for "Total assets", "Total current liabilities" and "Total shareholders' equity" will be verified.</t>
        </r>
      </text>
    </comment>
    <comment ref="F127" authorId="0" shapeId="0" xr:uid="{00000000-0006-0000-0400-000007000000}">
      <text>
        <r>
          <rPr>
            <sz val="8"/>
            <color indexed="81"/>
            <rFont val="Tahoma"/>
            <family val="2"/>
          </rPr>
          <t xml:space="preserve">Enter appropriate data in yellow cells.  Your Debit entries will </t>
        </r>
        <r>
          <rPr>
            <sz val="8"/>
            <color indexed="81"/>
            <rFont val="Tahoma"/>
            <family val="2"/>
          </rPr>
          <t>be verified.</t>
        </r>
      </text>
    </comment>
    <comment ref="F144" authorId="0" shapeId="0" xr:uid="{00000000-0006-0000-0400-000008000000}">
      <text>
        <r>
          <rPr>
            <sz val="8"/>
            <color indexed="81"/>
            <rFont val="Tahoma"/>
            <family val="2"/>
          </rPr>
          <t>Enter appropriate data in yellow cells.  Your answers for "Totals" will be verified.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x</author>
  </authors>
  <commentList>
    <comment ref="F10" authorId="0" shapeId="0" xr:uid="{00000000-0006-0000-0600-000001000000}">
      <text>
        <r>
          <rPr>
            <sz val="8"/>
            <color indexed="81"/>
            <rFont val="Tahoma"/>
            <family val="2"/>
          </rPr>
          <t>Enter appropriate data in yellow cells.  Your entries will be verified.</t>
        </r>
      </text>
    </comment>
    <comment ref="F27" authorId="0" shapeId="0" xr:uid="{00000000-0006-0000-0600-000002000000}">
      <text>
        <r>
          <rPr>
            <sz val="8"/>
            <color indexed="81"/>
            <rFont val="Tahoma"/>
            <family val="2"/>
          </rPr>
          <t>Enter appropriate data in yellow cells.  Your answers for "Totals" will be verified.</t>
        </r>
      </text>
    </comment>
    <comment ref="F57" authorId="0" shapeId="0" xr:uid="{00000000-0006-0000-0600-000003000000}">
      <text>
        <r>
          <rPr>
            <sz val="8"/>
            <color indexed="81"/>
            <rFont val="Tahoma"/>
            <family val="2"/>
          </rPr>
          <t xml:space="preserve">Enter appropriate data in yellow cells.  Your Debit entries will </t>
        </r>
        <r>
          <rPr>
            <sz val="8"/>
            <color indexed="81"/>
            <rFont val="Tahoma"/>
            <family val="2"/>
          </rPr>
          <t>be verified.</t>
        </r>
      </text>
    </comment>
    <comment ref="F58" authorId="0" shapeId="0" xr:uid="{00000000-0006-0000-0600-000004000000}">
      <text>
        <r>
          <rPr>
            <sz val="8"/>
            <color indexed="81"/>
            <rFont val="Tahoma"/>
            <family val="2"/>
          </rPr>
          <t xml:space="preserve">Enter appropriate data in yellow cells.  Your Debit entries will </t>
        </r>
        <r>
          <rPr>
            <sz val="8"/>
            <color indexed="81"/>
            <rFont val="Tahoma"/>
            <family val="2"/>
          </rPr>
          <t>be verified.</t>
        </r>
      </text>
    </comment>
    <comment ref="F59" authorId="0" shapeId="0" xr:uid="{00000000-0006-0000-0600-000005000000}">
      <text>
        <r>
          <rPr>
            <sz val="8"/>
            <color indexed="81"/>
            <rFont val="Tahoma"/>
            <family val="2"/>
          </rPr>
          <t xml:space="preserve">Enter appropriate data in yellow cells.  Your Debit entries will </t>
        </r>
        <r>
          <rPr>
            <sz val="8"/>
            <color indexed="81"/>
            <rFont val="Tahoma"/>
            <family val="2"/>
          </rPr>
          <t>be verified.</t>
        </r>
      </text>
    </comment>
    <comment ref="F75" authorId="0" shapeId="0" xr:uid="{00000000-0006-0000-0600-000006000000}">
      <text>
        <r>
          <rPr>
            <sz val="8"/>
            <color indexed="81"/>
            <rFont val="Tahoma"/>
            <family val="2"/>
          </rPr>
          <t>Enter appropriate data in yellow cells.  Your answers for "Totals" will be verified.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x</author>
  </authors>
  <commentList>
    <comment ref="D12" authorId="0" shapeId="0" xr:uid="{00000000-0006-0000-0800-000001000000}">
      <text>
        <r>
          <rPr>
            <sz val="8"/>
            <color indexed="81"/>
            <rFont val="Tahoma"/>
            <family val="2"/>
          </rPr>
          <t xml:space="preserve">Enter appropriate data in yellow cells.  Your answers for "Totals" will be verified.  </t>
        </r>
        <r>
          <rPr>
            <b/>
            <sz val="8"/>
            <color indexed="81"/>
            <rFont val="Tahoma"/>
            <family val="2"/>
          </rPr>
          <t>HINT:</t>
        </r>
        <r>
          <rPr>
            <sz val="8"/>
            <color indexed="81"/>
            <rFont val="Tahoma"/>
            <family val="2"/>
          </rPr>
          <t xml:space="preserve">  You can use the data under the "Given P02-13" tab below to copy and paste information into the problem fields.  Use the Edit/Paste Special/Values menu selection to preserve the cell formatting.
</t>
        </r>
      </text>
    </comment>
    <comment ref="E43" authorId="0" shapeId="0" xr:uid="{00000000-0006-0000-0800-000002000000}">
      <text>
        <r>
          <rPr>
            <sz val="8"/>
            <color indexed="81"/>
            <rFont val="Tahoma"/>
            <family val="2"/>
          </rPr>
          <t>Enter appropriate data in yellow cells.  Your answer for "Net Income" will be verified.</t>
        </r>
      </text>
    </comment>
    <comment ref="D67" authorId="0" shapeId="0" xr:uid="{00000000-0006-0000-0800-000003000000}">
      <text>
        <r>
          <rPr>
            <sz val="8"/>
            <color indexed="81"/>
            <rFont val="Tahoma"/>
            <family val="2"/>
          </rPr>
          <t xml:space="preserve">Enter appropriate data in yellow cells.  Your answers for "Balance at December 31, 2011" will be verified.  </t>
        </r>
        <r>
          <rPr>
            <b/>
            <sz val="8"/>
            <color indexed="81"/>
            <rFont val="Tahoma"/>
            <family val="2"/>
          </rPr>
          <t>HINT:</t>
        </r>
        <r>
          <rPr>
            <sz val="8"/>
            <color indexed="81"/>
            <rFont val="Tahoma"/>
            <family val="2"/>
          </rPr>
          <t xml:space="preserve">  Dividends will show up in cell D73 as (6000).  Cell D69 should be $22,050.
</t>
        </r>
      </text>
    </comment>
    <comment ref="F81" authorId="0" shapeId="0" xr:uid="{00000000-0006-0000-0800-000004000000}">
      <text>
        <r>
          <rPr>
            <sz val="8"/>
            <color indexed="81"/>
            <rFont val="Tahoma"/>
            <family val="2"/>
          </rPr>
          <t>Enter appropriate data in yellow cells.  Your answers for "Total assets", "Total current liabilities" and "Total shareholders' equity" will be verified.</t>
        </r>
      </text>
    </comment>
    <comment ref="E112" authorId="0" shapeId="0" xr:uid="{00000000-0006-0000-0800-000005000000}">
      <text>
        <r>
          <rPr>
            <sz val="8"/>
            <color indexed="81"/>
            <rFont val="Tahoma"/>
            <family val="2"/>
          </rPr>
          <t xml:space="preserve">Enter appropriate data in yellow cells.  Your Debit entries will </t>
        </r>
        <r>
          <rPr>
            <sz val="8"/>
            <color indexed="81"/>
            <rFont val="Tahoma"/>
            <family val="2"/>
          </rPr>
          <t>be verified.</t>
        </r>
      </text>
    </comment>
  </commentList>
</comments>
</file>

<file path=xl/sharedStrings.xml><?xml version="1.0" encoding="utf-8"?>
<sst xmlns="http://schemas.openxmlformats.org/spreadsheetml/2006/main" count="752" uniqueCount="241">
  <si>
    <t>Student Name:</t>
  </si>
  <si>
    <t>Income Statement</t>
  </si>
  <si>
    <t>Class:</t>
  </si>
  <si>
    <t>Instructor</t>
  </si>
  <si>
    <t>Statement of Shareholders' Equity</t>
  </si>
  <si>
    <t>PASTINA COMPANY</t>
  </si>
  <si>
    <t>Balance Sheet</t>
  </si>
  <si>
    <t>Unadjusted Trial Balance</t>
  </si>
  <si>
    <t>Account Title</t>
  </si>
  <si>
    <t>Debits</t>
  </si>
  <si>
    <t>Credits</t>
  </si>
  <si>
    <t>Cash</t>
  </si>
  <si>
    <t>Accounts receivable</t>
  </si>
  <si>
    <t>Prepaid rent</t>
  </si>
  <si>
    <t>Adjusted Trial Balance</t>
  </si>
  <si>
    <t>Prepaid insurance</t>
  </si>
  <si>
    <t>Supplies</t>
  </si>
  <si>
    <t>Inventory</t>
  </si>
  <si>
    <t>Interest receivable</t>
  </si>
  <si>
    <t>Equipment</t>
  </si>
  <si>
    <t>Accumulated depreciation-equipment</t>
  </si>
  <si>
    <t>Accounts payable</t>
  </si>
  <si>
    <t>Interest payable</t>
  </si>
  <si>
    <t>Retained earnings</t>
  </si>
  <si>
    <t>Sales revenue</t>
  </si>
  <si>
    <t>Interest revenue</t>
  </si>
  <si>
    <t>Cost of goods sold</t>
  </si>
  <si>
    <t>Rent expense</t>
  </si>
  <si>
    <t>Depreciation expense</t>
  </si>
  <si>
    <t>Interest expense</t>
  </si>
  <si>
    <t>Supplies expense</t>
  </si>
  <si>
    <t>Insurance expense</t>
  </si>
  <si>
    <t xml:space="preserve">  Totals</t>
  </si>
  <si>
    <t>Additional information:</t>
  </si>
  <si>
    <t>Depreciation on equipment</t>
  </si>
  <si>
    <t>Wages earned 12/16-12/31</t>
  </si>
  <si>
    <t>Cash borrowed 10/1</t>
  </si>
  <si>
    <t>Annual interest on note</t>
  </si>
  <si>
    <t>Principal due in</t>
  </si>
  <si>
    <t>years</t>
  </si>
  <si>
    <t>Interest on note</t>
  </si>
  <si>
    <t>Rent paid for December &amp; January</t>
  </si>
  <si>
    <t>Rent per month</t>
  </si>
  <si>
    <t xml:space="preserve">  Cost of goods sold</t>
  </si>
  <si>
    <t>Gross profit</t>
  </si>
  <si>
    <t xml:space="preserve">  Rent expense</t>
  </si>
  <si>
    <t xml:space="preserve">  Depreciation expense</t>
  </si>
  <si>
    <t xml:space="preserve">  Interest expense</t>
  </si>
  <si>
    <t xml:space="preserve">  Supplies expense</t>
  </si>
  <si>
    <t xml:space="preserve">  Insurance expense</t>
  </si>
  <si>
    <t>Net income</t>
  </si>
  <si>
    <t>Total</t>
  </si>
  <si>
    <t>Retained</t>
  </si>
  <si>
    <t>Shareholders'</t>
  </si>
  <si>
    <t>Stock</t>
  </si>
  <si>
    <t>Earnings</t>
  </si>
  <si>
    <t>Equity</t>
  </si>
  <si>
    <t>Less: Dividends</t>
  </si>
  <si>
    <t>Assets</t>
  </si>
  <si>
    <t>Current assets:</t>
  </si>
  <si>
    <t xml:space="preserve">  Cash</t>
  </si>
  <si>
    <t xml:space="preserve">  Accounts receivable</t>
  </si>
  <si>
    <t xml:space="preserve">  Supplies</t>
  </si>
  <si>
    <t xml:space="preserve">  Inventory</t>
  </si>
  <si>
    <t xml:space="preserve">  Note receivable</t>
  </si>
  <si>
    <t xml:space="preserve">  Interest receivable</t>
  </si>
  <si>
    <t xml:space="preserve">  Prepaid rent</t>
  </si>
  <si>
    <t xml:space="preserve">  Prepaid insurance</t>
  </si>
  <si>
    <t xml:space="preserve">    Total current assets</t>
  </si>
  <si>
    <t xml:space="preserve">  Less: Accumulated depreciation</t>
  </si>
  <si>
    <t xml:space="preserve">    Total assets</t>
  </si>
  <si>
    <t>Liabilities and Shareholders' Equity</t>
  </si>
  <si>
    <t>Current liabilities</t>
  </si>
  <si>
    <t xml:space="preserve">  Accounts payable</t>
  </si>
  <si>
    <t xml:space="preserve">  Wages payable</t>
  </si>
  <si>
    <t xml:space="preserve">  Unearned revenue</t>
  </si>
  <si>
    <t xml:space="preserve">  Note payable</t>
  </si>
  <si>
    <t xml:space="preserve">  Interest payable</t>
  </si>
  <si>
    <t xml:space="preserve">    Total current liabilities</t>
  </si>
  <si>
    <t>Shareholders' equity:</t>
  </si>
  <si>
    <t xml:space="preserve">  Retained earnings</t>
  </si>
  <si>
    <t xml:space="preserve">    Total shareholders' equity</t>
  </si>
  <si>
    <t xml:space="preserve">      Total liabilities and shareholders' equity</t>
  </si>
  <si>
    <t>Post-Closing Trial Balance</t>
  </si>
  <si>
    <t>KARLIN COMPANY</t>
  </si>
  <si>
    <t>Accumulated depreciation</t>
  </si>
  <si>
    <t>Salaries payable</t>
  </si>
  <si>
    <t xml:space="preserve">  Total</t>
  </si>
  <si>
    <t>Service revenue</t>
  </si>
  <si>
    <t>Salaries expense</t>
  </si>
  <si>
    <t>Year-end accrued salaries</t>
  </si>
  <si>
    <t xml:space="preserve">  Salaries expense</t>
  </si>
  <si>
    <t>Current assets</t>
  </si>
  <si>
    <t>Property and equipment</t>
  </si>
  <si>
    <t xml:space="preserve">  Equipment</t>
  </si>
  <si>
    <t xml:space="preserve">  Salaries payable</t>
  </si>
  <si>
    <t>Shareholders' equity</t>
  </si>
  <si>
    <t>EXCALIBUR CORPORATION</t>
  </si>
  <si>
    <t>Utility expense</t>
  </si>
  <si>
    <t>Additional. information:</t>
  </si>
  <si>
    <t>Supplies on hand at year-end</t>
  </si>
  <si>
    <t>Prepaid rent, year-end</t>
  </si>
  <si>
    <t xml:space="preserve">  </t>
  </si>
  <si>
    <t>Current liabilities:</t>
  </si>
  <si>
    <t>Given Data P02-04:</t>
  </si>
  <si>
    <t>Common stock</t>
  </si>
  <si>
    <t>Insurance paid (2 years)</t>
  </si>
  <si>
    <t>McGraw-Hill/Irwin</t>
  </si>
  <si>
    <t>Problem 02-04</t>
  </si>
  <si>
    <t>General Journal</t>
  </si>
  <si>
    <t>Account</t>
  </si>
  <si>
    <t>Debit</t>
  </si>
  <si>
    <t>Credit</t>
  </si>
  <si>
    <t xml:space="preserve">  Income summary</t>
  </si>
  <si>
    <t>Income summary</t>
  </si>
  <si>
    <t>Problem 02-06</t>
  </si>
  <si>
    <t>Given Data P02-06:</t>
  </si>
  <si>
    <t>Date</t>
  </si>
  <si>
    <t>(a)</t>
  </si>
  <si>
    <t>(b)</t>
  </si>
  <si>
    <t>(d) Salaries paid</t>
  </si>
  <si>
    <t>(e) Paid miscellaneous expenses</t>
  </si>
  <si>
    <t>(f)  Purchased equipment</t>
  </si>
  <si>
    <t>(g) Cash dividends paid</t>
  </si>
  <si>
    <t>(b) A/R collected</t>
  </si>
  <si>
    <t>(c) Shares issued for cash</t>
  </si>
  <si>
    <t xml:space="preserve">  Service revenue</t>
  </si>
  <si>
    <t xml:space="preserve">  Common stock</t>
  </si>
  <si>
    <t>(c)</t>
  </si>
  <si>
    <t>(d)</t>
  </si>
  <si>
    <t>(e)</t>
  </si>
  <si>
    <t>(f)</t>
  </si>
  <si>
    <t>(g)</t>
  </si>
  <si>
    <t xml:space="preserve">  Accumulated depreciation</t>
  </si>
  <si>
    <t>Annual interest rate</t>
  </si>
  <si>
    <t>Worksheet</t>
  </si>
  <si>
    <t>Account title</t>
  </si>
  <si>
    <t>Adjusting Entries</t>
  </si>
  <si>
    <t>Debt</t>
  </si>
  <si>
    <t xml:space="preserve">      Net Income</t>
  </si>
  <si>
    <t>Common</t>
  </si>
  <si>
    <t>Issue of Common stock</t>
  </si>
  <si>
    <t>Unadjusted</t>
  </si>
  <si>
    <t>Trial Balance</t>
  </si>
  <si>
    <t>Adjusted</t>
  </si>
  <si>
    <t>Share-</t>
  </si>
  <si>
    <t>holders'</t>
  </si>
  <si>
    <t>Requirement 2:</t>
  </si>
  <si>
    <t>Requirement 3:</t>
  </si>
  <si>
    <t>Requirement 4:</t>
  </si>
  <si>
    <t>Operating expenses:</t>
  </si>
  <si>
    <t xml:space="preserve">    Total operating expenses</t>
  </si>
  <si>
    <t>Operating Income</t>
  </si>
  <si>
    <t>Other income (expense):</t>
  </si>
  <si>
    <t xml:space="preserve">  Interest revenue</t>
  </si>
  <si>
    <t>Issue of common stock</t>
  </si>
  <si>
    <t>Requirement 5:</t>
  </si>
  <si>
    <t>Requirement 6:</t>
  </si>
  <si>
    <t>Miscellaneous expenses</t>
  </si>
  <si>
    <t>Requirement 7:</t>
  </si>
  <si>
    <t>Operating Expenses:</t>
  </si>
  <si>
    <t>Requirement 8:</t>
  </si>
  <si>
    <t xml:space="preserve">  Miscellaneous expenses</t>
  </si>
  <si>
    <t>Requirement 9:</t>
  </si>
  <si>
    <t>Operating income</t>
  </si>
  <si>
    <t>Other Expense:</t>
  </si>
  <si>
    <t>Problem 02-03</t>
  </si>
  <si>
    <t>Depreciation Expense</t>
  </si>
  <si>
    <t xml:space="preserve">  Accumulated Depreciation</t>
  </si>
  <si>
    <t>(1)</t>
  </si>
  <si>
    <t>(2)</t>
  </si>
  <si>
    <t>(3)</t>
  </si>
  <si>
    <t>(4)</t>
  </si>
  <si>
    <t>(5)</t>
  </si>
  <si>
    <t>(6)</t>
  </si>
  <si>
    <t>(7)</t>
  </si>
  <si>
    <t>(8)</t>
  </si>
  <si>
    <t>Given Data P02-03:</t>
  </si>
  <si>
    <t>Given Data P02-13:</t>
  </si>
  <si>
    <t>Problem 02-13</t>
  </si>
  <si>
    <t>Supplies on hand at 12/31</t>
  </si>
  <si>
    <t>Customer paid for spaghetti to be</t>
  </si>
  <si>
    <t>General Ledger</t>
  </si>
  <si>
    <t>Problem 02-09</t>
  </si>
  <si>
    <t>BAGLEY CONSULTING COMPANY</t>
  </si>
  <si>
    <t>Land</t>
  </si>
  <si>
    <t>Buildings</t>
  </si>
  <si>
    <t>Accumulated depreciation-buildings</t>
  </si>
  <si>
    <t>Rent revenue</t>
  </si>
  <si>
    <t>Maintenance expense</t>
  </si>
  <si>
    <t>Estimated useful life of buildings</t>
  </si>
  <si>
    <t>Salvage value of buildings</t>
  </si>
  <si>
    <t>Annual equipment depreciation as a</t>
  </si>
  <si>
    <t>Prepaid insurance expired during the year</t>
  </si>
  <si>
    <t>Accrued salaries at year-end</t>
  </si>
  <si>
    <t xml:space="preserve">   percentage of original cost</t>
  </si>
  <si>
    <t>Given Data P02-09:</t>
  </si>
  <si>
    <t xml:space="preserve">   Accumulated depreciation-buildings</t>
  </si>
  <si>
    <t xml:space="preserve">   Prepaid insurance</t>
  </si>
  <si>
    <t xml:space="preserve">   Salaries payable</t>
  </si>
  <si>
    <t xml:space="preserve">  Maintenance expense</t>
  </si>
  <si>
    <t>Accumulated depreciation - equip.</t>
  </si>
  <si>
    <t>.</t>
  </si>
  <si>
    <t>Cash lent 3/1 due 2/28/14</t>
  </si>
  <si>
    <t>Advertising expense</t>
  </si>
  <si>
    <t xml:space="preserve">  Advertising expense</t>
  </si>
  <si>
    <t>Deferred sales revenue</t>
  </si>
  <si>
    <t>Office equipment</t>
  </si>
  <si>
    <t>Notes receivable</t>
  </si>
  <si>
    <t>Notes payable</t>
  </si>
  <si>
    <t>Dividends</t>
  </si>
  <si>
    <t>Depreciation on office equipment</t>
  </si>
  <si>
    <t xml:space="preserve">   delivered in January, 2022</t>
  </si>
  <si>
    <t xml:space="preserve"> December 31, 2021</t>
  </si>
  <si>
    <t>For the Year Ended December 31, 2021</t>
  </si>
  <si>
    <t>Balance at January 1, 2021</t>
  </si>
  <si>
    <t>Net income for 2021</t>
  </si>
  <si>
    <t>Balance at December 31, 2021</t>
  </si>
  <si>
    <t>At December 31, 2021</t>
  </si>
  <si>
    <t>Closing entries at December 31, 2021</t>
  </si>
  <si>
    <t>(a) Service revenue</t>
  </si>
  <si>
    <t xml:space="preserve">     Service revenue on credit</t>
  </si>
  <si>
    <t xml:space="preserve">     Salaries payable for prior year</t>
  </si>
  <si>
    <t xml:space="preserve">  Miscellaneous expense</t>
  </si>
  <si>
    <t xml:space="preserve"> Retained earnings</t>
  </si>
  <si>
    <t xml:space="preserve">  Dividends</t>
  </si>
  <si>
    <t>Deferred rent revenue</t>
  </si>
  <si>
    <t>Deferred rent revenue at year-end</t>
  </si>
  <si>
    <t xml:space="preserve">   Deferred rent revenue</t>
  </si>
  <si>
    <t>Utilities expense</t>
  </si>
  <si>
    <t xml:space="preserve">  Utilities expense</t>
  </si>
  <si>
    <t xml:space="preserve">   Accumulated depreciation-office equipment</t>
  </si>
  <si>
    <t>Accumulated depreciation-office equipment</t>
  </si>
  <si>
    <t xml:space="preserve">Office equipment </t>
  </si>
  <si>
    <t>Accumulated depreciation - Office equipment</t>
  </si>
  <si>
    <t>Accrued Salaries, year-end</t>
  </si>
  <si>
    <t xml:space="preserve">  Notes payable</t>
  </si>
  <si>
    <t>Salvage value of office equipment</t>
  </si>
  <si>
    <t>Useful life of office equipment purchased in 2019</t>
  </si>
  <si>
    <t>Cash borrowed, 9/1/21</t>
  </si>
  <si>
    <t>Salaries 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</si>
</sst>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5" formatCode="&quot;$&quot;#,##0_);\(&quot;$&quot;#,##0\)"/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mm\,\ dd\ yyyy"/>
    <numFmt numFmtId="165" formatCode="mmmm\ d\,\ yyyy"/>
    <numFmt numFmtId="166" formatCode="_(* #,##0_);_(* \(#,##0\);_(* &quot;-&quot;??_);_(@_)"/>
    <numFmt numFmtId="167" formatCode="[$-409]mmmm\ d\,\ yyyy;@"/>
  </numFmts>
  <fonts count="20" x14ac:knownFonts="1">
    <font>
      <sz val="10"/>
      <name val="Arial"/>
      <family val="2"/>
    </font>
    <font>
      <sz val="10"/>
      <name val="MS Sans Serif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8"/>
      <color indexed="81"/>
      <name val="Tahoma"/>
      <family val="2"/>
    </font>
    <font>
      <sz val="8"/>
      <color indexed="10"/>
      <name val="Arial"/>
      <family val="2"/>
    </font>
    <font>
      <b/>
      <sz val="9"/>
      <name val="Arial"/>
      <family val="2"/>
    </font>
    <font>
      <sz val="9"/>
      <color indexed="10"/>
      <name val="Arial"/>
      <family val="2"/>
    </font>
    <font>
      <sz val="8"/>
      <color indexed="12"/>
      <name val="Arial"/>
      <family val="2"/>
    </font>
    <font>
      <sz val="9"/>
      <name val="MS Sans Serif"/>
      <family val="2"/>
    </font>
    <font>
      <sz val="9"/>
      <color indexed="81"/>
      <name val="Tahoma"/>
      <family val="2"/>
    </font>
    <font>
      <sz val="8"/>
      <name val="MS Sans Serif"/>
      <family val="2"/>
    </font>
    <font>
      <b/>
      <sz val="8"/>
      <color indexed="81"/>
      <name val="Tahoma"/>
      <family val="2"/>
    </font>
    <font>
      <u/>
      <sz val="10"/>
      <color indexed="36"/>
      <name val="Arial"/>
      <family val="2"/>
    </font>
    <font>
      <u/>
      <sz val="10"/>
      <color indexed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FF99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hair">
        <color indexed="44"/>
      </bottom>
      <diagonal/>
    </border>
    <border>
      <left/>
      <right/>
      <top/>
      <bottom style="double">
        <color indexed="64"/>
      </bottom>
      <diagonal/>
    </border>
    <border>
      <left/>
      <right style="hair">
        <color indexed="44"/>
      </right>
      <top style="thin">
        <color indexed="64"/>
      </top>
      <bottom/>
      <diagonal/>
    </border>
    <border>
      <left/>
      <right style="hair">
        <color indexed="44"/>
      </right>
      <top style="hair">
        <color indexed="44"/>
      </top>
      <bottom style="hair">
        <color indexed="44"/>
      </bottom>
      <diagonal/>
    </border>
    <border>
      <left/>
      <right/>
      <top style="hair">
        <color indexed="44"/>
      </top>
      <bottom style="hair">
        <color indexed="44"/>
      </bottom>
      <diagonal/>
    </border>
    <border>
      <left/>
      <right style="hair">
        <color indexed="44"/>
      </right>
      <top/>
      <bottom style="thin">
        <color indexed="64"/>
      </bottom>
      <diagonal/>
    </border>
    <border>
      <left/>
      <right style="hair">
        <color indexed="44"/>
      </right>
      <top/>
      <bottom style="double">
        <color indexed="64"/>
      </bottom>
      <diagonal/>
    </border>
    <border>
      <left style="hair">
        <color indexed="44"/>
      </left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44"/>
      </left>
      <right style="hair">
        <color indexed="44"/>
      </right>
      <top style="hair">
        <color indexed="44"/>
      </top>
      <bottom style="hair">
        <color indexed="44"/>
      </bottom>
      <diagonal/>
    </border>
    <border>
      <left style="hair">
        <color indexed="44"/>
      </left>
      <right style="hair">
        <color indexed="44"/>
      </right>
      <top/>
      <bottom style="thin">
        <color indexed="64"/>
      </bottom>
      <diagonal/>
    </border>
    <border>
      <left style="hair">
        <color indexed="44"/>
      </left>
      <right style="hair">
        <color indexed="44"/>
      </right>
      <top/>
      <bottom style="double">
        <color indexed="64"/>
      </bottom>
      <diagonal/>
    </border>
    <border>
      <left style="hair">
        <color indexed="44"/>
      </left>
      <right style="hair">
        <color indexed="44"/>
      </right>
      <top style="thin">
        <color indexed="64"/>
      </top>
      <bottom/>
      <diagonal/>
    </border>
    <border>
      <left style="hair">
        <color indexed="44"/>
      </left>
      <right/>
      <top/>
      <bottom style="thin">
        <color indexed="64"/>
      </bottom>
      <diagonal/>
    </border>
    <border>
      <left/>
      <right/>
      <top style="hair">
        <color indexed="44"/>
      </top>
      <bottom/>
      <diagonal/>
    </border>
    <border>
      <left style="hair">
        <color indexed="44"/>
      </left>
      <right/>
      <top style="thin">
        <color indexed="64"/>
      </top>
      <bottom/>
      <diagonal/>
    </border>
    <border>
      <left style="hair">
        <color indexed="44"/>
      </left>
      <right/>
      <top style="hair">
        <color indexed="44"/>
      </top>
      <bottom style="hair">
        <color indexed="44"/>
      </bottom>
      <diagonal/>
    </border>
    <border>
      <left style="hair">
        <color indexed="44"/>
      </left>
      <right/>
      <top/>
      <bottom style="double">
        <color indexed="64"/>
      </bottom>
      <diagonal/>
    </border>
    <border>
      <left/>
      <right style="hair">
        <color indexed="44"/>
      </right>
      <top style="hair">
        <color indexed="44"/>
      </top>
      <bottom style="thin">
        <color indexed="64"/>
      </bottom>
      <diagonal/>
    </border>
    <border>
      <left style="hair">
        <color indexed="44"/>
      </left>
      <right/>
      <top/>
      <bottom style="hair">
        <color indexed="44"/>
      </bottom>
      <diagonal/>
    </border>
    <border>
      <left style="hair">
        <color indexed="44"/>
      </left>
      <right style="hair">
        <color indexed="44"/>
      </right>
      <top/>
      <bottom/>
      <diagonal/>
    </border>
    <border>
      <left style="hair">
        <color indexed="44"/>
      </left>
      <right style="hair">
        <color indexed="4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hair">
        <color indexed="44"/>
      </bottom>
      <diagonal/>
    </border>
    <border>
      <left/>
      <right style="thin">
        <color indexed="44"/>
      </right>
      <top/>
      <bottom style="thin">
        <color indexed="44"/>
      </bottom>
      <diagonal/>
    </border>
    <border>
      <left/>
      <right style="thin">
        <color indexed="44"/>
      </right>
      <top style="thin">
        <color indexed="44"/>
      </top>
      <bottom style="thin">
        <color indexed="64"/>
      </bottom>
      <diagonal/>
    </border>
    <border>
      <left/>
      <right/>
      <top style="hair">
        <color indexed="44"/>
      </top>
      <bottom style="thin">
        <color indexed="64"/>
      </bottom>
      <diagonal/>
    </border>
    <border>
      <left style="hair">
        <color indexed="44"/>
      </left>
      <right/>
      <top style="hair">
        <color indexed="44"/>
      </top>
      <bottom style="thin">
        <color indexed="64"/>
      </bottom>
      <diagonal/>
    </border>
    <border>
      <left style="hair">
        <color indexed="44"/>
      </left>
      <right style="hair">
        <color indexed="44"/>
      </right>
      <top style="hair">
        <color indexed="44"/>
      </top>
      <bottom style="thin">
        <color indexed="64"/>
      </bottom>
      <diagonal/>
    </border>
    <border>
      <left style="hair">
        <color indexed="44"/>
      </left>
      <right style="hair">
        <color indexed="44"/>
      </right>
      <top style="thin">
        <color indexed="64"/>
      </top>
      <bottom style="hair">
        <color indexed="44"/>
      </bottom>
      <diagonal/>
    </border>
    <border>
      <left style="hair">
        <color indexed="44"/>
      </left>
      <right style="hair">
        <color indexed="44"/>
      </right>
      <top style="hair">
        <color indexed="44"/>
      </top>
      <bottom/>
      <diagonal/>
    </border>
    <border>
      <left/>
      <right style="hair">
        <color indexed="44"/>
      </right>
      <top style="thin">
        <color indexed="64"/>
      </top>
      <bottom style="double">
        <color indexed="64"/>
      </bottom>
      <diagonal/>
    </border>
    <border>
      <left/>
      <right style="hair">
        <color indexed="44"/>
      </right>
      <top style="hair">
        <color indexed="44"/>
      </top>
      <bottom/>
      <diagonal/>
    </border>
  </borders>
  <cellStyleXfs count="11">
    <xf numFmtId="0" fontId="0" fillId="0" borderId="0"/>
    <xf numFmtId="43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2" fontId="6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41" fontId="6" fillId="5" borderId="0">
      <alignment horizontal="center"/>
    </xf>
    <xf numFmtId="41" fontId="6" fillId="6" borderId="0" applyBorder="0">
      <protection locked="0"/>
    </xf>
    <xf numFmtId="0" fontId="3" fillId="0" borderId="0"/>
    <xf numFmtId="9" fontId="1" fillId="0" borderId="0" applyFont="0" applyFill="0" applyBorder="0" applyAlignment="0" applyProtection="0"/>
  </cellStyleXfs>
  <cellXfs count="321">
    <xf numFmtId="0" fontId="0" fillId="0" borderId="0" xfId="0"/>
    <xf numFmtId="0" fontId="3" fillId="0" borderId="0" xfId="0" applyFont="1" applyBorder="1" applyProtection="1"/>
    <xf numFmtId="0" fontId="3" fillId="0" borderId="0" xfId="0" applyFont="1" applyProtection="1"/>
    <xf numFmtId="0" fontId="3" fillId="0" borderId="0" xfId="0" applyFont="1" applyBorder="1" applyAlignment="1" applyProtection="1">
      <alignment horizontal="right"/>
    </xf>
    <xf numFmtId="0" fontId="5" fillId="0" borderId="0" xfId="0" applyFont="1"/>
    <xf numFmtId="0" fontId="6" fillId="0" borderId="0" xfId="0" applyFont="1"/>
    <xf numFmtId="0" fontId="6" fillId="0" borderId="0" xfId="0" applyFont="1" applyProtection="1"/>
    <xf numFmtId="0" fontId="6" fillId="0" borderId="0" xfId="0" applyFont="1" applyBorder="1" applyAlignment="1" applyProtection="1">
      <alignment horizontal="right"/>
    </xf>
    <xf numFmtId="0" fontId="8" fillId="0" borderId="0" xfId="0" applyFont="1" applyProtection="1"/>
    <xf numFmtId="0" fontId="3" fillId="0" borderId="0" xfId="9"/>
    <xf numFmtId="0" fontId="2" fillId="3" borderId="0" xfId="0" applyFont="1" applyFill="1" applyAlignment="1" applyProtection="1">
      <alignment horizontal="centerContinuous"/>
    </xf>
    <xf numFmtId="0" fontId="3" fillId="3" borderId="0" xfId="0" applyFont="1" applyFill="1" applyAlignment="1">
      <alignment horizontal="centerContinuous"/>
    </xf>
    <xf numFmtId="0" fontId="3" fillId="3" borderId="0" xfId="0" applyFont="1" applyFill="1"/>
    <xf numFmtId="0" fontId="2" fillId="3" borderId="1" xfId="0" applyFont="1" applyFill="1" applyBorder="1"/>
    <xf numFmtId="0" fontId="2" fillId="3" borderId="1" xfId="0" applyFont="1" applyFill="1" applyBorder="1" applyAlignment="1">
      <alignment horizontal="right"/>
    </xf>
    <xf numFmtId="38" fontId="3" fillId="3" borderId="0" xfId="1" applyNumberFormat="1" applyFont="1" applyFill="1"/>
    <xf numFmtId="0" fontId="6" fillId="3" borderId="0" xfId="0" applyFont="1" applyFill="1"/>
    <xf numFmtId="0" fontId="3" fillId="3" borderId="0" xfId="0" applyFont="1" applyFill="1" applyProtection="1"/>
    <xf numFmtId="9" fontId="3" fillId="3" borderId="0" xfId="10" applyFont="1" applyFill="1"/>
    <xf numFmtId="37" fontId="3" fillId="3" borderId="0" xfId="0" applyNumberFormat="1" applyFont="1" applyFill="1" applyAlignment="1" applyProtection="1">
      <alignment horizontal="centerContinuous"/>
    </xf>
    <xf numFmtId="0" fontId="0" fillId="3" borderId="0" xfId="0" applyFill="1"/>
    <xf numFmtId="37" fontId="3" fillId="3" borderId="0" xfId="0" applyNumberFormat="1" applyFont="1" applyFill="1" applyProtection="1"/>
    <xf numFmtId="0" fontId="3" fillId="3" borderId="0" xfId="0" applyFont="1" applyFill="1" applyAlignment="1" applyProtection="1">
      <alignment horizontal="centerContinuous"/>
    </xf>
    <xf numFmtId="0" fontId="2" fillId="3" borderId="0" xfId="0" applyFont="1" applyFill="1" applyAlignment="1">
      <alignment horizontal="center"/>
    </xf>
    <xf numFmtId="0" fontId="2" fillId="3" borderId="1" xfId="0" applyFont="1" applyFill="1" applyBorder="1" applyAlignment="1">
      <alignment horizontal="center"/>
    </xf>
    <xf numFmtId="37" fontId="2" fillId="3" borderId="0" xfId="0" applyNumberFormat="1" applyFont="1" applyFill="1" applyAlignment="1" applyProtection="1">
      <alignment horizontal="centerContinuous"/>
    </xf>
    <xf numFmtId="0" fontId="6" fillId="3" borderId="0" xfId="0" applyFont="1" applyFill="1" applyAlignment="1">
      <alignment horizontal="centerContinuous"/>
    </xf>
    <xf numFmtId="0" fontId="6" fillId="3" borderId="0" xfId="0" applyFont="1" applyFill="1" applyBorder="1"/>
    <xf numFmtId="0" fontId="6" fillId="3" borderId="0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3" fillId="3" borderId="0" xfId="0" applyFont="1" applyFill="1" applyBorder="1"/>
    <xf numFmtId="38" fontId="3" fillId="3" borderId="0" xfId="1" applyNumberFormat="1" applyFont="1" applyFill="1" applyBorder="1"/>
    <xf numFmtId="0" fontId="10" fillId="3" borderId="0" xfId="0" applyFont="1" applyFill="1" applyBorder="1" applyAlignment="1">
      <alignment horizontal="center"/>
    </xf>
    <xf numFmtId="0" fontId="10" fillId="4" borderId="0" xfId="0" applyFont="1" applyFill="1" applyBorder="1" applyAlignment="1">
      <alignment horizontal="center"/>
    </xf>
    <xf numFmtId="0" fontId="0" fillId="3" borderId="0" xfId="0" applyFill="1" applyBorder="1"/>
    <xf numFmtId="0" fontId="3" fillId="3" borderId="0" xfId="0" applyFont="1" applyFill="1" applyBorder="1" applyProtection="1"/>
    <xf numFmtId="0" fontId="7" fillId="3" borderId="1" xfId="0" applyFont="1" applyFill="1" applyBorder="1"/>
    <xf numFmtId="0" fontId="2" fillId="3" borderId="1" xfId="0" applyFont="1" applyFill="1" applyBorder="1" applyAlignment="1" applyProtection="1">
      <alignment horizontal="center"/>
    </xf>
    <xf numFmtId="0" fontId="3" fillId="4" borderId="0" xfId="0" applyFont="1" applyFill="1"/>
    <xf numFmtId="0" fontId="3" fillId="4" borderId="0" xfId="0" applyFont="1" applyFill="1" applyProtection="1"/>
    <xf numFmtId="166" fontId="6" fillId="3" borderId="0" xfId="1" applyNumberFormat="1" applyFont="1" applyFill="1"/>
    <xf numFmtId="1" fontId="6" fillId="3" borderId="0" xfId="1" applyNumberFormat="1" applyFont="1" applyFill="1" applyBorder="1" applyAlignment="1">
      <alignment horizontal="center"/>
    </xf>
    <xf numFmtId="0" fontId="6" fillId="3" borderId="0" xfId="0" applyFont="1" applyFill="1" applyAlignment="1">
      <alignment horizontal="center"/>
    </xf>
    <xf numFmtId="0" fontId="6" fillId="3" borderId="0" xfId="0" applyFont="1" applyFill="1" applyProtection="1"/>
    <xf numFmtId="37" fontId="6" fillId="3" borderId="0" xfId="0" applyNumberFormat="1" applyFont="1" applyFill="1" applyAlignment="1" applyProtection="1">
      <alignment horizontal="centerContinuous"/>
    </xf>
    <xf numFmtId="37" fontId="6" fillId="3" borderId="0" xfId="0" applyNumberFormat="1" applyFont="1" applyFill="1" applyProtection="1"/>
    <xf numFmtId="37" fontId="7" fillId="3" borderId="0" xfId="0" applyNumberFormat="1" applyFont="1" applyFill="1" applyAlignment="1" applyProtection="1">
      <alignment horizontal="centerContinuous"/>
    </xf>
    <xf numFmtId="38" fontId="6" fillId="3" borderId="0" xfId="1" applyNumberFormat="1" applyFont="1" applyFill="1" applyAlignment="1">
      <alignment horizontal="centerContinuous"/>
    </xf>
    <xf numFmtId="0" fontId="7" fillId="3" borderId="1" xfId="0" applyFont="1" applyFill="1" applyBorder="1" applyAlignment="1" applyProtection="1">
      <alignment horizontal="center"/>
    </xf>
    <xf numFmtId="0" fontId="7" fillId="3" borderId="1" xfId="0" applyFont="1" applyFill="1" applyBorder="1" applyAlignment="1" applyProtection="1">
      <alignment horizontal="right"/>
    </xf>
    <xf numFmtId="38" fontId="6" fillId="3" borderId="0" xfId="1" applyNumberFormat="1" applyFont="1" applyFill="1" applyProtection="1"/>
    <xf numFmtId="38" fontId="6" fillId="3" borderId="3" xfId="0" applyNumberFormat="1" applyFont="1" applyFill="1" applyBorder="1"/>
    <xf numFmtId="9" fontId="6" fillId="3" borderId="0" xfId="10" applyFont="1" applyFill="1" applyProtection="1"/>
    <xf numFmtId="0" fontId="6" fillId="4" borderId="0" xfId="0" applyFont="1" applyFill="1" applyProtection="1"/>
    <xf numFmtId="0" fontId="8" fillId="3" borderId="0" xfId="0" applyFont="1" applyFill="1" applyProtection="1"/>
    <xf numFmtId="0" fontId="8" fillId="3" borderId="0" xfId="0" applyFont="1" applyFill="1"/>
    <xf numFmtId="0" fontId="5" fillId="3" borderId="0" xfId="0" applyFont="1" applyFill="1" applyAlignment="1">
      <alignment horizontal="centerContinuous"/>
    </xf>
    <xf numFmtId="0" fontId="5" fillId="3" borderId="0" xfId="0" applyFont="1" applyFill="1" applyAlignment="1" applyProtection="1">
      <alignment horizontal="centerContinuous"/>
    </xf>
    <xf numFmtId="0" fontId="11" fillId="3" borderId="0" xfId="0" applyFont="1" applyFill="1" applyAlignment="1" applyProtection="1">
      <alignment horizontal="centerContinuous"/>
    </xf>
    <xf numFmtId="0" fontId="8" fillId="3" borderId="0" xfId="0" applyFont="1" applyFill="1" applyAlignment="1" applyProtection="1">
      <alignment horizontal="centerContinuous"/>
    </xf>
    <xf numFmtId="0" fontId="8" fillId="0" borderId="0" xfId="0" applyFont="1"/>
    <xf numFmtId="38" fontId="8" fillId="3" borderId="0" xfId="1" applyNumberFormat="1" applyFont="1" applyFill="1"/>
    <xf numFmtId="5" fontId="8" fillId="0" borderId="0" xfId="0" applyNumberFormat="1" applyFont="1" applyBorder="1" applyProtection="1"/>
    <xf numFmtId="6" fontId="8" fillId="3" borderId="0" xfId="3" applyNumberFormat="1" applyFont="1" applyFill="1" applyProtection="1"/>
    <xf numFmtId="0" fontId="5" fillId="0" borderId="0" xfId="0" applyFont="1" applyProtection="1"/>
    <xf numFmtId="0" fontId="4" fillId="3" borderId="0" xfId="0" applyFont="1" applyFill="1" applyAlignment="1" applyProtection="1">
      <alignment horizontal="centerContinuous"/>
    </xf>
    <xf numFmtId="5" fontId="5" fillId="0" borderId="0" xfId="0" applyNumberFormat="1" applyFont="1" applyBorder="1" applyProtection="1"/>
    <xf numFmtId="37" fontId="13" fillId="0" borderId="0" xfId="0" applyNumberFormat="1" applyFont="1" applyProtection="1"/>
    <xf numFmtId="37" fontId="5" fillId="0" borderId="0" xfId="0" applyNumberFormat="1" applyFont="1" applyProtection="1"/>
    <xf numFmtId="0" fontId="12" fillId="3" borderId="0" xfId="0" applyFont="1" applyFill="1" applyBorder="1" applyAlignment="1">
      <alignment horizontal="center"/>
    </xf>
    <xf numFmtId="0" fontId="12" fillId="3" borderId="0" xfId="0" applyFont="1" applyFill="1" applyBorder="1" applyAlignment="1">
      <alignment horizontal="right"/>
    </xf>
    <xf numFmtId="0" fontId="8" fillId="3" borderId="0" xfId="0" applyFont="1" applyFill="1" applyBorder="1"/>
    <xf numFmtId="0" fontId="8" fillId="3" borderId="2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12" fillId="3" borderId="0" xfId="0" applyFont="1" applyFill="1" applyBorder="1"/>
    <xf numFmtId="0" fontId="14" fillId="3" borderId="0" xfId="0" applyFont="1" applyFill="1" applyBorder="1"/>
    <xf numFmtId="0" fontId="0" fillId="0" borderId="0" xfId="0" applyFill="1"/>
    <xf numFmtId="0" fontId="10" fillId="0" borderId="0" xfId="0" applyFont="1" applyFill="1" applyBorder="1" applyAlignment="1">
      <alignment horizontal="center"/>
    </xf>
    <xf numFmtId="0" fontId="3" fillId="0" borderId="0" xfId="0" applyFont="1" applyFill="1"/>
    <xf numFmtId="38" fontId="3" fillId="0" borderId="0" xfId="1" applyNumberFormat="1" applyFont="1" applyFill="1"/>
    <xf numFmtId="6" fontId="3" fillId="0" borderId="0" xfId="3" applyNumberFormat="1" applyFont="1" applyFill="1" applyBorder="1"/>
    <xf numFmtId="38" fontId="6" fillId="3" borderId="0" xfId="0" applyNumberFormat="1" applyFont="1" applyFill="1" applyBorder="1"/>
    <xf numFmtId="0" fontId="6" fillId="0" borderId="0" xfId="0" applyFont="1" applyFill="1" applyBorder="1"/>
    <xf numFmtId="38" fontId="6" fillId="0" borderId="0" xfId="0" applyNumberFormat="1" applyFont="1" applyFill="1" applyBorder="1"/>
    <xf numFmtId="1" fontId="6" fillId="3" borderId="0" xfId="1" quotePrefix="1" applyNumberFormat="1" applyFont="1" applyFill="1" applyBorder="1" applyAlignment="1">
      <alignment horizontal="center"/>
    </xf>
    <xf numFmtId="0" fontId="6" fillId="3" borderId="0" xfId="0" quotePrefix="1" applyFont="1" applyFill="1" applyAlignment="1">
      <alignment horizontal="center"/>
    </xf>
    <xf numFmtId="0" fontId="6" fillId="3" borderId="0" xfId="0" applyFont="1" applyFill="1" applyBorder="1" applyAlignment="1">
      <alignment horizontal="centerContinuous"/>
    </xf>
    <xf numFmtId="166" fontId="6" fillId="2" borderId="0" xfId="0" applyNumberFormat="1" applyFont="1" applyFill="1" applyProtection="1">
      <protection locked="0"/>
    </xf>
    <xf numFmtId="166" fontId="6" fillId="2" borderId="0" xfId="1" applyNumberFormat="1" applyFont="1" applyFill="1" applyProtection="1">
      <protection locked="0"/>
    </xf>
    <xf numFmtId="166" fontId="6" fillId="2" borderId="4" xfId="1" applyNumberFormat="1" applyFont="1" applyFill="1" applyBorder="1" applyProtection="1">
      <protection locked="0"/>
    </xf>
    <xf numFmtId="0" fontId="6" fillId="0" borderId="0" xfId="0" applyFont="1" applyFill="1"/>
    <xf numFmtId="166" fontId="6" fillId="3" borderId="0" xfId="0" applyNumberFormat="1" applyFont="1" applyFill="1"/>
    <xf numFmtId="0" fontId="3" fillId="3" borderId="0" xfId="9" applyFill="1"/>
    <xf numFmtId="0" fontId="7" fillId="3" borderId="0" xfId="0" applyFont="1" applyFill="1" applyAlignment="1" applyProtection="1">
      <alignment horizontal="center"/>
    </xf>
    <xf numFmtId="0" fontId="7" fillId="3" borderId="0" xfId="0" applyFont="1" applyFill="1" applyAlignment="1">
      <alignment horizontal="center"/>
    </xf>
    <xf numFmtId="41" fontId="3" fillId="3" borderId="0" xfId="1" applyNumberFormat="1" applyFont="1" applyFill="1"/>
    <xf numFmtId="41" fontId="3" fillId="3" borderId="1" xfId="1" applyNumberFormat="1" applyFont="1" applyFill="1" applyBorder="1"/>
    <xf numFmtId="41" fontId="3" fillId="3" borderId="5" xfId="1" applyNumberFormat="1" applyFont="1" applyFill="1" applyBorder="1"/>
    <xf numFmtId="42" fontId="3" fillId="3" borderId="0" xfId="3" applyNumberFormat="1" applyFont="1" applyFill="1"/>
    <xf numFmtId="42" fontId="3" fillId="3" borderId="0" xfId="1" applyNumberFormat="1" applyFont="1" applyFill="1"/>
    <xf numFmtId="0" fontId="7" fillId="0" borderId="0" xfId="0" applyFont="1" applyAlignment="1" applyProtection="1">
      <alignment horizontal="left"/>
      <protection locked="0"/>
    </xf>
    <xf numFmtId="0" fontId="7" fillId="0" borderId="0" xfId="0" applyFont="1" applyBorder="1" applyAlignment="1" applyProtection="1">
      <alignment horizontal="left"/>
    </xf>
    <xf numFmtId="0" fontId="7" fillId="3" borderId="1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10" fillId="3" borderId="0" xfId="0" applyFont="1" applyFill="1" applyAlignment="1">
      <alignment horizontal="center"/>
    </xf>
    <xf numFmtId="41" fontId="3" fillId="2" borderId="6" xfId="1" applyNumberFormat="1" applyFont="1" applyFill="1" applyBorder="1" applyProtection="1">
      <protection locked="0"/>
    </xf>
    <xf numFmtId="41" fontId="3" fillId="2" borderId="0" xfId="1" applyNumberFormat="1" applyFont="1" applyFill="1" applyProtection="1">
      <protection locked="0"/>
    </xf>
    <xf numFmtId="41" fontId="3" fillId="2" borderId="7" xfId="1" applyNumberFormat="1" applyFont="1" applyFill="1" applyBorder="1" applyProtection="1">
      <protection locked="0"/>
    </xf>
    <xf numFmtId="41" fontId="3" fillId="2" borderId="8" xfId="1" applyNumberFormat="1" applyFont="1" applyFill="1" applyBorder="1" applyProtection="1">
      <protection locked="0"/>
    </xf>
    <xf numFmtId="41" fontId="3" fillId="2" borderId="9" xfId="1" applyNumberFormat="1" applyFont="1" applyFill="1" applyBorder="1" applyProtection="1">
      <protection locked="0"/>
    </xf>
    <xf numFmtId="41" fontId="3" fillId="2" borderId="1" xfId="1" applyNumberFormat="1" applyFont="1" applyFill="1" applyBorder="1" applyProtection="1">
      <protection locked="0"/>
    </xf>
    <xf numFmtId="41" fontId="3" fillId="2" borderId="10" xfId="1" applyNumberFormat="1" applyFont="1" applyFill="1" applyBorder="1" applyProtection="1">
      <protection locked="0"/>
    </xf>
    <xf numFmtId="0" fontId="3" fillId="3" borderId="12" xfId="0" applyFont="1" applyFill="1" applyBorder="1"/>
    <xf numFmtId="0" fontId="6" fillId="3" borderId="12" xfId="0" applyFont="1" applyFill="1" applyBorder="1"/>
    <xf numFmtId="0" fontId="0" fillId="3" borderId="12" xfId="0" applyFill="1" applyBorder="1"/>
    <xf numFmtId="0" fontId="10" fillId="3" borderId="12" xfId="0" applyFont="1" applyFill="1" applyBorder="1" applyAlignment="1">
      <alignment horizontal="center"/>
    </xf>
    <xf numFmtId="41" fontId="3" fillId="2" borderId="13" xfId="1" applyNumberFormat="1" applyFont="1" applyFill="1" applyBorder="1" applyProtection="1">
      <protection locked="0"/>
    </xf>
    <xf numFmtId="41" fontId="3" fillId="2" borderId="14" xfId="1" applyNumberFormat="1" applyFont="1" applyFill="1" applyBorder="1" applyProtection="1">
      <protection locked="0"/>
    </xf>
    <xf numFmtId="42" fontId="3" fillId="2" borderId="5" xfId="3" applyNumberFormat="1" applyFont="1" applyFill="1" applyBorder="1" applyProtection="1">
      <protection locked="0"/>
    </xf>
    <xf numFmtId="42" fontId="3" fillId="2" borderId="15" xfId="3" applyNumberFormat="1" applyFont="1" applyFill="1" applyBorder="1" applyProtection="1">
      <protection locked="0"/>
    </xf>
    <xf numFmtId="42" fontId="3" fillId="2" borderId="0" xfId="3" applyNumberFormat="1" applyFont="1" applyFill="1" applyProtection="1">
      <protection locked="0"/>
    </xf>
    <xf numFmtId="42" fontId="3" fillId="2" borderId="16" xfId="3" applyNumberFormat="1" applyFont="1" applyFill="1" applyBorder="1" applyProtection="1">
      <protection locked="0"/>
    </xf>
    <xf numFmtId="41" fontId="3" fillId="2" borderId="4" xfId="1" applyNumberFormat="1" applyFont="1" applyFill="1" applyBorder="1" applyProtection="1">
      <protection locked="0"/>
    </xf>
    <xf numFmtId="41" fontId="3" fillId="2" borderId="17" xfId="1" applyNumberFormat="1" applyFont="1" applyFill="1" applyBorder="1" applyProtection="1">
      <protection locked="0"/>
    </xf>
    <xf numFmtId="41" fontId="3" fillId="3" borderId="0" xfId="0" applyNumberFormat="1" applyFont="1" applyFill="1" applyProtection="1"/>
    <xf numFmtId="41" fontId="10" fillId="3" borderId="0" xfId="0" applyNumberFormat="1" applyFont="1" applyFill="1" applyBorder="1" applyAlignment="1">
      <alignment horizontal="center"/>
    </xf>
    <xf numFmtId="41" fontId="3" fillId="3" borderId="0" xfId="0" applyNumberFormat="1" applyFont="1" applyFill="1"/>
    <xf numFmtId="42" fontId="3" fillId="2" borderId="4" xfId="3" applyNumberFormat="1" applyFont="1" applyFill="1" applyBorder="1" applyProtection="1">
      <protection locked="0"/>
    </xf>
    <xf numFmtId="0" fontId="10" fillId="3" borderId="0" xfId="0" applyFont="1" applyFill="1" applyAlignment="1">
      <alignment horizontal="left"/>
    </xf>
    <xf numFmtId="41" fontId="6" fillId="2" borderId="4" xfId="0" applyNumberFormat="1" applyFont="1" applyFill="1" applyBorder="1" applyProtection="1">
      <protection locked="0"/>
    </xf>
    <xf numFmtId="41" fontId="10" fillId="3" borderId="0" xfId="0" applyNumberFormat="1" applyFont="1" applyFill="1" applyBorder="1"/>
    <xf numFmtId="41" fontId="6" fillId="2" borderId="0" xfId="0" applyNumberFormat="1" applyFont="1" applyFill="1" applyBorder="1" applyProtection="1">
      <protection locked="0"/>
    </xf>
    <xf numFmtId="41" fontId="0" fillId="3" borderId="0" xfId="0" applyNumberFormat="1" applyFill="1" applyBorder="1"/>
    <xf numFmtId="41" fontId="6" fillId="3" borderId="0" xfId="0" applyNumberFormat="1" applyFont="1" applyFill="1" applyBorder="1"/>
    <xf numFmtId="41" fontId="6" fillId="2" borderId="8" xfId="1" applyNumberFormat="1" applyFont="1" applyFill="1" applyBorder="1" applyProtection="1">
      <protection locked="0"/>
    </xf>
    <xf numFmtId="41" fontId="6" fillId="2" borderId="0" xfId="1" applyNumberFormat="1" applyFont="1" applyFill="1" applyBorder="1" applyProtection="1">
      <protection locked="0"/>
    </xf>
    <xf numFmtId="41" fontId="10" fillId="3" borderId="0" xfId="0" applyNumberFormat="1" applyFont="1" applyFill="1" applyBorder="1" applyAlignment="1">
      <alignment horizontal="left"/>
    </xf>
    <xf numFmtId="0" fontId="7" fillId="3" borderId="1" xfId="0" applyFont="1" applyFill="1" applyBorder="1" applyAlignment="1">
      <alignment horizontal="right"/>
    </xf>
    <xf numFmtId="0" fontId="7" fillId="0" borderId="0" xfId="0" applyFont="1" applyBorder="1" applyAlignment="1" applyProtection="1"/>
    <xf numFmtId="0" fontId="7" fillId="0" borderId="0" xfId="0" applyFont="1" applyAlignment="1" applyProtection="1">
      <protection locked="0"/>
    </xf>
    <xf numFmtId="41" fontId="3" fillId="3" borderId="0" xfId="1" applyNumberFormat="1" applyFont="1" applyFill="1" applyProtection="1"/>
    <xf numFmtId="41" fontId="3" fillId="3" borderId="3" xfId="1" applyNumberFormat="1" applyFont="1" applyFill="1" applyBorder="1"/>
    <xf numFmtId="41" fontId="3" fillId="3" borderId="3" xfId="1" applyNumberFormat="1" applyFont="1" applyFill="1" applyBorder="1" applyProtection="1"/>
    <xf numFmtId="41" fontId="6" fillId="2" borderId="0" xfId="1" applyNumberFormat="1" applyFont="1" applyFill="1" applyProtection="1">
      <protection locked="0"/>
    </xf>
    <xf numFmtId="41" fontId="6" fillId="3" borderId="0" xfId="1" applyNumberFormat="1" applyFont="1" applyFill="1"/>
    <xf numFmtId="41" fontId="6" fillId="2" borderId="18" xfId="1" applyNumberFormat="1" applyFont="1" applyFill="1" applyBorder="1" applyProtection="1">
      <protection locked="0"/>
    </xf>
    <xf numFmtId="41" fontId="6" fillId="3" borderId="0" xfId="0" applyNumberFormat="1" applyFont="1" applyFill="1"/>
    <xf numFmtId="41" fontId="6" fillId="2" borderId="0" xfId="0" applyNumberFormat="1" applyFont="1" applyFill="1" applyProtection="1">
      <protection locked="0"/>
    </xf>
    <xf numFmtId="41" fontId="6" fillId="2" borderId="4" xfId="1" applyNumberFormat="1" applyFont="1" applyFill="1" applyBorder="1" applyProtection="1">
      <protection locked="0"/>
    </xf>
    <xf numFmtId="0" fontId="7" fillId="3" borderId="1" xfId="0" applyFont="1" applyFill="1" applyBorder="1" applyAlignment="1">
      <alignment horizontal="centerContinuous"/>
    </xf>
    <xf numFmtId="0" fontId="7" fillId="3" borderId="1" xfId="0" applyFont="1" applyFill="1" applyBorder="1" applyAlignment="1" applyProtection="1">
      <alignment horizontal="centerContinuous"/>
    </xf>
    <xf numFmtId="41" fontId="6" fillId="2" borderId="1" xfId="1" applyNumberFormat="1" applyFont="1" applyFill="1" applyBorder="1" applyProtection="1">
      <protection locked="0"/>
    </xf>
    <xf numFmtId="41" fontId="6" fillId="3" borderId="1" xfId="1" applyNumberFormat="1" applyFont="1" applyFill="1" applyBorder="1"/>
    <xf numFmtId="41" fontId="6" fillId="2" borderId="5" xfId="1" applyNumberFormat="1" applyFont="1" applyFill="1" applyBorder="1" applyProtection="1">
      <protection locked="0"/>
    </xf>
    <xf numFmtId="41" fontId="6" fillId="2" borderId="11" xfId="1" applyNumberFormat="1" applyFont="1" applyFill="1" applyBorder="1" applyProtection="1">
      <protection locked="0"/>
    </xf>
    <xf numFmtId="41" fontId="6" fillId="2" borderId="19" xfId="1" applyNumberFormat="1" applyFont="1" applyFill="1" applyBorder="1" applyProtection="1">
      <protection locked="0"/>
    </xf>
    <xf numFmtId="41" fontId="6" fillId="2" borderId="20" xfId="1" applyNumberFormat="1" applyFont="1" applyFill="1" applyBorder="1" applyProtection="1">
      <protection locked="0"/>
    </xf>
    <xf numFmtId="41" fontId="6" fillId="2" borderId="17" xfId="1" applyNumberFormat="1" applyFont="1" applyFill="1" applyBorder="1" applyProtection="1">
      <protection locked="0"/>
    </xf>
    <xf numFmtId="41" fontId="6" fillId="2" borderId="21" xfId="1" applyNumberFormat="1" applyFont="1" applyFill="1" applyBorder="1" applyProtection="1">
      <protection locked="0"/>
    </xf>
    <xf numFmtId="42" fontId="6" fillId="2" borderId="0" xfId="3" applyNumberFormat="1" applyFont="1" applyFill="1" applyProtection="1">
      <protection locked="0"/>
    </xf>
    <xf numFmtId="42" fontId="6" fillId="2" borderId="5" xfId="3" applyNumberFormat="1" applyFont="1" applyFill="1" applyBorder="1" applyProtection="1">
      <protection locked="0"/>
    </xf>
    <xf numFmtId="41" fontId="6" fillId="2" borderId="22" xfId="1" applyNumberFormat="1" applyFont="1" applyFill="1" applyBorder="1" applyProtection="1">
      <protection locked="0"/>
    </xf>
    <xf numFmtId="41" fontId="6" fillId="3" borderId="0" xfId="1" applyNumberFormat="1" applyFont="1" applyFill="1" applyAlignment="1">
      <alignment horizontal="centerContinuous"/>
    </xf>
    <xf numFmtId="41" fontId="6" fillId="3" borderId="0" xfId="0" applyNumberFormat="1" applyFont="1" applyFill="1" applyAlignment="1">
      <alignment horizontal="centerContinuous"/>
    </xf>
    <xf numFmtId="42" fontId="6" fillId="2" borderId="4" xfId="3" applyNumberFormat="1" applyFont="1" applyFill="1" applyBorder="1" applyProtection="1">
      <protection locked="0"/>
    </xf>
    <xf numFmtId="42" fontId="6" fillId="2" borderId="1" xfId="3" applyNumberFormat="1" applyFont="1" applyFill="1" applyBorder="1" applyProtection="1">
      <protection locked="0"/>
    </xf>
    <xf numFmtId="41" fontId="6" fillId="2" borderId="6" xfId="1" applyNumberFormat="1" applyFont="1" applyFill="1" applyBorder="1" applyProtection="1">
      <protection locked="0"/>
    </xf>
    <xf numFmtId="41" fontId="6" fillId="2" borderId="7" xfId="1" applyNumberFormat="1" applyFont="1" applyFill="1" applyBorder="1" applyProtection="1">
      <protection locked="0"/>
    </xf>
    <xf numFmtId="41" fontId="6" fillId="2" borderId="9" xfId="1" applyNumberFormat="1" applyFont="1" applyFill="1" applyBorder="1" applyProtection="1">
      <protection locked="0"/>
    </xf>
    <xf numFmtId="41" fontId="6" fillId="2" borderId="10" xfId="1" applyNumberFormat="1" applyFont="1" applyFill="1" applyBorder="1" applyProtection="1">
      <protection locked="0"/>
    </xf>
    <xf numFmtId="0" fontId="6" fillId="3" borderId="0" xfId="0" applyFont="1" applyFill="1" applyBorder="1" applyProtection="1"/>
    <xf numFmtId="0" fontId="6" fillId="3" borderId="12" xfId="0" applyFont="1" applyFill="1" applyBorder="1" applyProtection="1"/>
    <xf numFmtId="42" fontId="3" fillId="3" borderId="0" xfId="10" applyNumberFormat="1" applyFont="1" applyFill="1"/>
    <xf numFmtId="41" fontId="6" fillId="2" borderId="23" xfId="1" applyNumberFormat="1" applyFont="1" applyFill="1" applyBorder="1" applyProtection="1">
      <protection locked="0"/>
    </xf>
    <xf numFmtId="42" fontId="6" fillId="3" borderId="0" xfId="0" applyNumberFormat="1" applyFont="1" applyFill="1" applyProtection="1"/>
    <xf numFmtId="42" fontId="6" fillId="3" borderId="0" xfId="3" applyNumberFormat="1" applyFont="1" applyFill="1" applyProtection="1"/>
    <xf numFmtId="0" fontId="4" fillId="3" borderId="0" xfId="0" applyFont="1" applyFill="1" applyAlignment="1" applyProtection="1">
      <alignment horizontal="center"/>
    </xf>
    <xf numFmtId="0" fontId="4" fillId="3" borderId="0" xfId="0" applyFont="1" applyFill="1"/>
    <xf numFmtId="37" fontId="4" fillId="3" borderId="0" xfId="0" applyNumberFormat="1" applyFont="1" applyFill="1" applyAlignment="1" applyProtection="1">
      <alignment horizontal="centerContinuous"/>
    </xf>
    <xf numFmtId="0" fontId="4" fillId="3" borderId="0" xfId="0" applyFont="1" applyFill="1" applyProtection="1"/>
    <xf numFmtId="0" fontId="4" fillId="3" borderId="1" xfId="0" applyFont="1" applyFill="1" applyBorder="1"/>
    <xf numFmtId="37" fontId="4" fillId="3" borderId="1" xfId="0" applyNumberFormat="1" applyFont="1" applyFill="1" applyBorder="1" applyAlignment="1" applyProtection="1">
      <alignment horizontal="centerContinuous"/>
    </xf>
    <xf numFmtId="0" fontId="4" fillId="3" borderId="1" xfId="0" applyFont="1" applyFill="1" applyBorder="1" applyAlignment="1" applyProtection="1">
      <alignment horizontal="centerContinuous"/>
    </xf>
    <xf numFmtId="41" fontId="5" fillId="2" borderId="0" xfId="1" applyNumberFormat="1" applyFont="1" applyFill="1" applyProtection="1">
      <protection locked="0"/>
    </xf>
    <xf numFmtId="41" fontId="5" fillId="2" borderId="24" xfId="1" applyNumberFormat="1" applyFont="1" applyFill="1" applyBorder="1" applyProtection="1">
      <protection locked="0"/>
    </xf>
    <xf numFmtId="41" fontId="5" fillId="2" borderId="0" xfId="0" applyNumberFormat="1" applyFont="1" applyFill="1" applyProtection="1">
      <protection locked="0"/>
    </xf>
    <xf numFmtId="41" fontId="5" fillId="2" borderId="24" xfId="0" applyNumberFormat="1" applyFont="1" applyFill="1" applyBorder="1" applyProtection="1">
      <protection locked="0"/>
    </xf>
    <xf numFmtId="41" fontId="5" fillId="2" borderId="0" xfId="3" applyNumberFormat="1" applyFont="1" applyFill="1" applyBorder="1" applyProtection="1">
      <protection locked="0"/>
    </xf>
    <xf numFmtId="41" fontId="5" fillId="2" borderId="24" xfId="3" applyNumberFormat="1" applyFont="1" applyFill="1" applyBorder="1" applyAlignment="1" applyProtection="1">
      <protection locked="0"/>
    </xf>
    <xf numFmtId="41" fontId="5" fillId="2" borderId="8" xfId="1" applyNumberFormat="1" applyFont="1" applyFill="1" applyBorder="1" applyProtection="1">
      <protection locked="0"/>
    </xf>
    <xf numFmtId="41" fontId="5" fillId="2" borderId="13" xfId="1" applyNumberFormat="1" applyFont="1" applyFill="1" applyBorder="1" applyProtection="1">
      <protection locked="0"/>
    </xf>
    <xf numFmtId="41" fontId="5" fillId="2" borderId="8" xfId="0" applyNumberFormat="1" applyFont="1" applyFill="1" applyBorder="1" applyProtection="1">
      <protection locked="0"/>
    </xf>
    <xf numFmtId="41" fontId="5" fillId="2" borderId="13" xfId="0" applyNumberFormat="1" applyFont="1" applyFill="1" applyBorder="1" applyProtection="1">
      <protection locked="0"/>
    </xf>
    <xf numFmtId="41" fontId="5" fillId="2" borderId="8" xfId="3" applyNumberFormat="1" applyFont="1" applyFill="1" applyBorder="1" applyProtection="1">
      <protection locked="0"/>
    </xf>
    <xf numFmtId="41" fontId="5" fillId="2" borderId="13" xfId="3" applyNumberFormat="1" applyFont="1" applyFill="1" applyBorder="1" applyAlignment="1" applyProtection="1">
      <protection locked="0"/>
    </xf>
    <xf numFmtId="41" fontId="5" fillId="2" borderId="13" xfId="0" applyNumberFormat="1" applyFont="1" applyFill="1" applyBorder="1" applyAlignment="1" applyProtection="1">
      <protection locked="0"/>
    </xf>
    <xf numFmtId="41" fontId="5" fillId="2" borderId="3" xfId="0" applyNumberFormat="1" applyFont="1" applyFill="1" applyBorder="1" applyProtection="1">
      <protection locked="0"/>
    </xf>
    <xf numFmtId="41" fontId="5" fillId="2" borderId="25" xfId="0" applyNumberFormat="1" applyFont="1" applyFill="1" applyBorder="1" applyProtection="1">
      <protection locked="0"/>
    </xf>
    <xf numFmtId="0" fontId="4" fillId="3" borderId="0" xfId="0" applyFont="1" applyFill="1" applyAlignment="1">
      <alignment horizontal="center"/>
    </xf>
    <xf numFmtId="0" fontId="11" fillId="3" borderId="0" xfId="0" applyFont="1" applyFill="1" applyAlignment="1" applyProtection="1">
      <alignment horizontal="center"/>
    </xf>
    <xf numFmtId="41" fontId="8" fillId="3" borderId="0" xfId="1" applyNumberFormat="1" applyFont="1" applyFill="1"/>
    <xf numFmtId="41" fontId="8" fillId="2" borderId="1" xfId="1" applyNumberFormat="1" applyFont="1" applyFill="1" applyBorder="1" applyProtection="1">
      <protection locked="0"/>
    </xf>
    <xf numFmtId="41" fontId="8" fillId="2" borderId="0" xfId="1" applyNumberFormat="1" applyFont="1" applyFill="1" applyProtection="1">
      <protection locked="0"/>
    </xf>
    <xf numFmtId="41" fontId="8" fillId="2" borderId="8" xfId="1" applyNumberFormat="1" applyFont="1" applyFill="1" applyBorder="1" applyProtection="1">
      <protection locked="0"/>
    </xf>
    <xf numFmtId="41" fontId="8" fillId="3" borderId="0" xfId="1" applyNumberFormat="1" applyFont="1" applyFill="1" applyProtection="1"/>
    <xf numFmtId="41" fontId="8" fillId="2" borderId="1" xfId="3" applyNumberFormat="1" applyFont="1" applyFill="1" applyBorder="1" applyProtection="1">
      <protection locked="0"/>
    </xf>
    <xf numFmtId="42" fontId="8" fillId="2" borderId="4" xfId="3" applyNumberFormat="1" applyFont="1" applyFill="1" applyBorder="1" applyProtection="1">
      <protection locked="0"/>
    </xf>
    <xf numFmtId="42" fontId="8" fillId="2" borderId="3" xfId="3" applyNumberFormat="1" applyFont="1" applyFill="1" applyBorder="1" applyProtection="1">
      <protection locked="0"/>
    </xf>
    <xf numFmtId="37" fontId="11" fillId="3" borderId="0" xfId="0" applyNumberFormat="1" applyFont="1" applyFill="1" applyAlignment="1" applyProtection="1">
      <alignment horizontal="centerContinuous"/>
    </xf>
    <xf numFmtId="37" fontId="11" fillId="3" borderId="0" xfId="0" applyNumberFormat="1" applyFont="1" applyFill="1" applyAlignment="1" applyProtection="1">
      <alignment horizontal="center"/>
    </xf>
    <xf numFmtId="0" fontId="11" fillId="3" borderId="1" xfId="0" applyFont="1" applyFill="1" applyBorder="1" applyAlignment="1" applyProtection="1">
      <alignment horizontal="center"/>
    </xf>
    <xf numFmtId="37" fontId="11" fillId="3" borderId="1" xfId="0" applyNumberFormat="1" applyFont="1" applyFill="1" applyBorder="1" applyAlignment="1" applyProtection="1">
      <alignment horizontal="center"/>
    </xf>
    <xf numFmtId="41" fontId="8" fillId="2" borderId="13" xfId="1" applyNumberFormat="1" applyFont="1" applyFill="1" applyBorder="1" applyProtection="1">
      <protection locked="0"/>
    </xf>
    <xf numFmtId="41" fontId="8" fillId="2" borderId="14" xfId="1" applyNumberFormat="1" applyFont="1" applyFill="1" applyBorder="1" applyProtection="1">
      <protection locked="0"/>
    </xf>
    <xf numFmtId="42" fontId="8" fillId="2" borderId="0" xfId="3" applyNumberFormat="1" applyFont="1" applyFill="1" applyProtection="1">
      <protection locked="0"/>
    </xf>
    <xf numFmtId="42" fontId="8" fillId="2" borderId="16" xfId="3" applyNumberFormat="1" applyFont="1" applyFill="1" applyBorder="1" applyProtection="1">
      <protection locked="0"/>
    </xf>
    <xf numFmtId="42" fontId="8" fillId="2" borderId="5" xfId="3" applyNumberFormat="1" applyFont="1" applyFill="1" applyBorder="1" applyProtection="1">
      <protection locked="0"/>
    </xf>
    <xf numFmtId="42" fontId="8" fillId="2" borderId="15" xfId="3" applyNumberFormat="1" applyFont="1" applyFill="1" applyBorder="1" applyProtection="1">
      <protection locked="0"/>
    </xf>
    <xf numFmtId="41" fontId="8" fillId="3" borderId="0" xfId="0" applyNumberFormat="1" applyFont="1" applyFill="1" applyProtection="1"/>
    <xf numFmtId="41" fontId="8" fillId="3" borderId="0" xfId="0" applyNumberFormat="1" applyFont="1" applyFill="1" applyAlignment="1" applyProtection="1">
      <alignment horizontal="centerContinuous"/>
    </xf>
    <xf numFmtId="41" fontId="8" fillId="2" borderId="4" xfId="1" applyNumberFormat="1" applyFont="1" applyFill="1" applyBorder="1" applyProtection="1">
      <protection locked="0"/>
    </xf>
    <xf numFmtId="41" fontId="8" fillId="2" borderId="17" xfId="1" applyNumberFormat="1" applyFont="1" applyFill="1" applyBorder="1" applyProtection="1">
      <protection locked="0"/>
    </xf>
    <xf numFmtId="41" fontId="8" fillId="3" borderId="0" xfId="1" applyNumberFormat="1" applyFont="1" applyFill="1" applyBorder="1" applyProtection="1"/>
    <xf numFmtId="0" fontId="11" fillId="3" borderId="1" xfId="0" applyFont="1" applyFill="1" applyBorder="1" applyAlignment="1">
      <alignment horizontal="centerContinuous"/>
    </xf>
    <xf numFmtId="0" fontId="11" fillId="3" borderId="1" xfId="0" applyFont="1" applyFill="1" applyBorder="1" applyAlignment="1" applyProtection="1">
      <alignment horizontal="centerContinuous"/>
    </xf>
    <xf numFmtId="0" fontId="11" fillId="3" borderId="1" xfId="0" applyFont="1" applyFill="1" applyBorder="1" applyAlignment="1">
      <alignment horizontal="center"/>
    </xf>
    <xf numFmtId="41" fontId="8" fillId="2" borderId="0" xfId="0" applyNumberFormat="1" applyFont="1" applyFill="1" applyBorder="1" applyProtection="1">
      <protection locked="0"/>
    </xf>
    <xf numFmtId="41" fontId="8" fillId="2" borderId="8" xfId="0" applyNumberFormat="1" applyFont="1" applyFill="1" applyBorder="1" applyProtection="1">
      <protection locked="0"/>
    </xf>
    <xf numFmtId="41" fontId="8" fillId="2" borderId="0" xfId="3" applyNumberFormat="1" applyFont="1" applyFill="1" applyBorder="1" applyProtection="1">
      <protection locked="0"/>
    </xf>
    <xf numFmtId="0" fontId="8" fillId="3" borderId="0" xfId="0" applyFont="1" applyFill="1" applyBorder="1" applyProtection="1"/>
    <xf numFmtId="0" fontId="12" fillId="3" borderId="0" xfId="0" applyFont="1" applyFill="1" applyAlignment="1">
      <alignment horizontal="left"/>
    </xf>
    <xf numFmtId="41" fontId="3" fillId="3" borderId="0" xfId="1" applyNumberFormat="1" applyFont="1" applyFill="1" applyBorder="1"/>
    <xf numFmtId="41" fontId="3" fillId="2" borderId="26" xfId="3" applyNumberFormat="1" applyFont="1" applyFill="1" applyBorder="1" applyProtection="1">
      <protection locked="0"/>
    </xf>
    <xf numFmtId="41" fontId="3" fillId="3" borderId="0" xfId="3" applyNumberFormat="1" applyFont="1" applyFill="1"/>
    <xf numFmtId="41" fontId="3" fillId="2" borderId="0" xfId="1" applyNumberFormat="1" applyFont="1" applyFill="1" applyBorder="1" applyProtection="1">
      <protection locked="0"/>
    </xf>
    <xf numFmtId="41" fontId="3" fillId="2" borderId="27" xfId="1" applyNumberFormat="1" applyFont="1" applyFill="1" applyBorder="1" applyProtection="1">
      <protection locked="0"/>
    </xf>
    <xf numFmtId="41" fontId="3" fillId="2" borderId="28" xfId="1" applyNumberFormat="1" applyFont="1" applyFill="1" applyBorder="1" applyProtection="1">
      <protection locked="0"/>
    </xf>
    <xf numFmtId="42" fontId="3" fillId="2" borderId="3" xfId="3" applyNumberFormat="1" applyFont="1" applyFill="1" applyBorder="1" applyProtection="1">
      <protection locked="0"/>
    </xf>
    <xf numFmtId="41" fontId="3" fillId="2" borderId="5" xfId="1" applyNumberFormat="1" applyFont="1" applyFill="1" applyBorder="1" applyProtection="1">
      <protection locked="0"/>
    </xf>
    <xf numFmtId="0" fontId="7" fillId="0" borderId="0" xfId="0" applyFont="1" applyAlignment="1" applyProtection="1"/>
    <xf numFmtId="0" fontId="6" fillId="0" borderId="0" xfId="9" applyFont="1"/>
    <xf numFmtId="41" fontId="6" fillId="5" borderId="0" xfId="7">
      <alignment horizontal="center"/>
    </xf>
    <xf numFmtId="165" fontId="5" fillId="3" borderId="0" xfId="0" applyNumberFormat="1" applyFont="1" applyFill="1" applyAlignment="1" applyProtection="1">
      <alignment horizontal="left"/>
    </xf>
    <xf numFmtId="41" fontId="0" fillId="3" borderId="0" xfId="1" applyNumberFormat="1" applyFont="1" applyFill="1"/>
    <xf numFmtId="41" fontId="3" fillId="2" borderId="8" xfId="3" applyNumberFormat="1" applyFont="1" applyFill="1" applyBorder="1" applyProtection="1">
      <protection locked="0"/>
    </xf>
    <xf numFmtId="41" fontId="3" fillId="5" borderId="0" xfId="7" applyFont="1">
      <alignment horizontal="center"/>
    </xf>
    <xf numFmtId="41" fontId="6" fillId="2" borderId="29" xfId="3" applyNumberFormat="1" applyFont="1" applyFill="1" applyBorder="1" applyProtection="1">
      <protection locked="0"/>
    </xf>
    <xf numFmtId="0" fontId="6" fillId="0" borderId="0" xfId="0" applyFont="1" applyAlignment="1"/>
    <xf numFmtId="41" fontId="5" fillId="2" borderId="30" xfId="0" applyNumberFormat="1" applyFont="1" applyFill="1" applyBorder="1" applyProtection="1">
      <protection locked="0"/>
    </xf>
    <xf numFmtId="41" fontId="5" fillId="2" borderId="31" xfId="0" applyNumberFormat="1" applyFont="1" applyFill="1" applyBorder="1" applyProtection="1">
      <protection locked="0"/>
    </xf>
    <xf numFmtId="41" fontId="5" fillId="2" borderId="29" xfId="0" applyNumberFormat="1" applyFont="1" applyFill="1" applyBorder="1" applyProtection="1">
      <protection locked="0"/>
    </xf>
    <xf numFmtId="41" fontId="5" fillId="2" borderId="32" xfId="0" applyNumberFormat="1" applyFont="1" applyFill="1" applyBorder="1" applyProtection="1">
      <protection locked="0"/>
    </xf>
    <xf numFmtId="41" fontId="5" fillId="2" borderId="26" xfId="0" applyNumberFormat="1" applyFont="1" applyFill="1" applyBorder="1" applyProtection="1">
      <protection locked="0"/>
    </xf>
    <xf numFmtId="41" fontId="5" fillId="2" borderId="18" xfId="1" applyNumberFormat="1" applyFont="1" applyFill="1" applyBorder="1" applyProtection="1">
      <protection locked="0"/>
    </xf>
    <xf numFmtId="41" fontId="5" fillId="2" borderId="33" xfId="0" applyNumberFormat="1" applyFont="1" applyFill="1" applyBorder="1" applyProtection="1">
      <protection locked="0"/>
    </xf>
    <xf numFmtId="41" fontId="5" fillId="2" borderId="18" xfId="0" applyNumberFormat="1" applyFont="1" applyFill="1" applyBorder="1" applyProtection="1">
      <protection locked="0"/>
    </xf>
    <xf numFmtId="41" fontId="5" fillId="2" borderId="18" xfId="3" applyNumberFormat="1" applyFont="1" applyFill="1" applyBorder="1" applyProtection="1">
      <protection locked="0"/>
    </xf>
    <xf numFmtId="41" fontId="5" fillId="2" borderId="33" xfId="3" applyNumberFormat="1" applyFont="1" applyFill="1" applyBorder="1" applyAlignment="1" applyProtection="1">
      <protection locked="0"/>
    </xf>
    <xf numFmtId="41" fontId="3" fillId="5" borderId="0" xfId="7" applyFont="1" applyBorder="1">
      <alignment horizontal="center"/>
    </xf>
    <xf numFmtId="42" fontId="8" fillId="2" borderId="4" xfId="1" applyNumberFormat="1" applyFont="1" applyFill="1" applyBorder="1" applyProtection="1">
      <protection locked="0"/>
    </xf>
    <xf numFmtId="41" fontId="8" fillId="3" borderId="0" xfId="1" applyNumberFormat="1" applyFont="1" applyFill="1" applyBorder="1"/>
    <xf numFmtId="41" fontId="8" fillId="2" borderId="8" xfId="3" applyNumberFormat="1" applyFont="1" applyFill="1" applyBorder="1" applyProtection="1">
      <protection locked="0"/>
    </xf>
    <xf numFmtId="41" fontId="8" fillId="2" borderId="18" xfId="1" applyNumberFormat="1" applyFont="1" applyFill="1" applyBorder="1" applyProtection="1">
      <protection locked="0"/>
    </xf>
    <xf numFmtId="41" fontId="8" fillId="3" borderId="0" xfId="0" applyNumberFormat="1" applyFont="1" applyFill="1" applyBorder="1" applyProtection="1"/>
    <xf numFmtId="37" fontId="3" fillId="3" borderId="0" xfId="0" applyNumberFormat="1" applyFont="1" applyFill="1" applyAlignment="1" applyProtection="1">
      <alignment horizontal="left"/>
    </xf>
    <xf numFmtId="0" fontId="6" fillId="3" borderId="0" xfId="0" applyFont="1" applyFill="1" applyBorder="1" applyAlignment="1">
      <alignment horizontal="left"/>
    </xf>
    <xf numFmtId="0" fontId="7" fillId="0" borderId="0" xfId="0" applyFont="1" applyAlignment="1" applyProtection="1">
      <alignment horizontal="left"/>
      <protection locked="0"/>
    </xf>
    <xf numFmtId="0" fontId="7" fillId="0" borderId="0" xfId="0" applyFont="1" applyBorder="1" applyAlignment="1" applyProtection="1">
      <alignment horizontal="left"/>
    </xf>
    <xf numFmtId="0" fontId="7" fillId="3" borderId="0" xfId="0" applyFont="1" applyFill="1" applyAlignment="1">
      <alignment horizontal="center"/>
    </xf>
    <xf numFmtId="0" fontId="7" fillId="3" borderId="0" xfId="0" applyFont="1" applyFill="1" applyAlignment="1" applyProtection="1">
      <alignment horizontal="center"/>
    </xf>
    <xf numFmtId="0" fontId="6" fillId="3" borderId="2" xfId="0" applyFont="1" applyFill="1" applyBorder="1" applyAlignment="1">
      <alignment horizontal="left"/>
    </xf>
    <xf numFmtId="0" fontId="3" fillId="3" borderId="0" xfId="0" applyFont="1" applyFill="1" applyAlignment="1">
      <alignment horizontal="left"/>
    </xf>
    <xf numFmtId="0" fontId="7" fillId="3" borderId="0" xfId="0" applyFont="1" applyFill="1" applyAlignment="1">
      <alignment horizontal="left"/>
    </xf>
    <xf numFmtId="0" fontId="0" fillId="3" borderId="0" xfId="0" applyFill="1" applyAlignment="1">
      <alignment horizontal="left"/>
    </xf>
    <xf numFmtId="0" fontId="6" fillId="4" borderId="0" xfId="0" applyFont="1" applyFill="1" applyAlignment="1" applyProtection="1">
      <alignment horizontal="left"/>
    </xf>
    <xf numFmtId="0" fontId="3" fillId="3" borderId="2" xfId="0" applyFont="1" applyFill="1" applyBorder="1" applyAlignment="1">
      <alignment horizontal="left"/>
    </xf>
    <xf numFmtId="165" fontId="7" fillId="3" borderId="0" xfId="0" applyNumberFormat="1" applyFont="1" applyFill="1" applyAlignment="1">
      <alignment horizontal="center"/>
    </xf>
    <xf numFmtId="37" fontId="3" fillId="3" borderId="0" xfId="0" applyNumberFormat="1" applyFont="1" applyFill="1" applyAlignment="1" applyProtection="1">
      <alignment horizontal="left"/>
    </xf>
    <xf numFmtId="0" fontId="7" fillId="3" borderId="1" xfId="0" applyFont="1" applyFill="1" applyBorder="1" applyAlignment="1">
      <alignment horizontal="left"/>
    </xf>
    <xf numFmtId="37" fontId="0" fillId="3" borderId="0" xfId="0" applyNumberFormat="1" applyFill="1" applyAlignment="1" applyProtection="1">
      <alignment horizontal="left"/>
    </xf>
    <xf numFmtId="37" fontId="3" fillId="3" borderId="0" xfId="0" applyNumberFormat="1" applyFont="1" applyFill="1" applyAlignment="1" applyProtection="1">
      <alignment horizontal="center"/>
    </xf>
    <xf numFmtId="165" fontId="2" fillId="3" borderId="0" xfId="0" applyNumberFormat="1" applyFont="1" applyFill="1" applyAlignment="1" applyProtection="1">
      <alignment horizontal="center"/>
    </xf>
    <xf numFmtId="165" fontId="7" fillId="3" borderId="0" xfId="0" applyNumberFormat="1" applyFont="1" applyFill="1" applyAlignment="1" applyProtection="1">
      <alignment horizontal="center"/>
    </xf>
    <xf numFmtId="37" fontId="7" fillId="3" borderId="0" xfId="0" applyNumberFormat="1" applyFont="1" applyFill="1" applyAlignment="1" applyProtection="1">
      <alignment horizontal="center"/>
    </xf>
    <xf numFmtId="0" fontId="7" fillId="3" borderId="0" xfId="0" applyFont="1" applyFill="1" applyBorder="1" applyAlignment="1" applyProtection="1">
      <alignment horizontal="center"/>
    </xf>
    <xf numFmtId="37" fontId="3" fillId="3" borderId="12" xfId="0" applyNumberFormat="1" applyFont="1" applyFill="1" applyBorder="1" applyAlignment="1" applyProtection="1">
      <alignment horizontal="left"/>
    </xf>
    <xf numFmtId="37" fontId="2" fillId="3" borderId="0" xfId="0" applyNumberFormat="1" applyFont="1" applyFill="1" applyAlignment="1" applyProtection="1">
      <alignment horizontal="center"/>
    </xf>
    <xf numFmtId="0" fontId="3" fillId="3" borderId="0" xfId="0" applyFont="1" applyFill="1" applyBorder="1" applyAlignment="1">
      <alignment horizontal="left"/>
    </xf>
    <xf numFmtId="0" fontId="2" fillId="0" borderId="0" xfId="0" applyFont="1" applyAlignment="1" applyProtection="1">
      <alignment horizontal="left"/>
      <protection locked="0"/>
    </xf>
    <xf numFmtId="0" fontId="2" fillId="3" borderId="1" xfId="0" applyFont="1" applyFill="1" applyBorder="1" applyAlignment="1">
      <alignment horizontal="left"/>
    </xf>
    <xf numFmtId="0" fontId="2" fillId="0" borderId="0" xfId="0" applyFont="1" applyBorder="1" applyAlignment="1" applyProtection="1">
      <alignment horizontal="left"/>
    </xf>
    <xf numFmtId="0" fontId="6" fillId="3" borderId="0" xfId="0" applyFont="1" applyFill="1" applyAlignment="1">
      <alignment horizontal="left"/>
    </xf>
    <xf numFmtId="0" fontId="6" fillId="0" borderId="0" xfId="9" applyFont="1"/>
    <xf numFmtId="0" fontId="6" fillId="3" borderId="12" xfId="0" applyFont="1" applyFill="1" applyBorder="1" applyAlignment="1">
      <alignment horizontal="left"/>
    </xf>
    <xf numFmtId="41" fontId="3" fillId="5" borderId="0" xfId="7" applyFont="1">
      <alignment horizontal="center"/>
    </xf>
    <xf numFmtId="164" fontId="2" fillId="3" borderId="0" xfId="0" applyNumberFormat="1" applyFont="1" applyFill="1" applyAlignment="1" applyProtection="1">
      <alignment horizontal="center"/>
    </xf>
    <xf numFmtId="164" fontId="7" fillId="3" borderId="0" xfId="0" applyNumberFormat="1" applyFont="1" applyFill="1" applyAlignment="1" applyProtection="1">
      <alignment horizontal="center"/>
    </xf>
    <xf numFmtId="0" fontId="3" fillId="4" borderId="0" xfId="0" applyFont="1" applyFill="1" applyAlignment="1">
      <alignment horizontal="left"/>
    </xf>
    <xf numFmtId="167" fontId="7" fillId="3" borderId="0" xfId="0" applyNumberFormat="1" applyFont="1" applyFill="1" applyAlignment="1" applyProtection="1">
      <alignment horizontal="center"/>
    </xf>
    <xf numFmtId="0" fontId="6" fillId="0" borderId="0" xfId="0" applyFont="1" applyAlignment="1" applyProtection="1">
      <alignment horizontal="left"/>
    </xf>
    <xf numFmtId="41" fontId="3" fillId="5" borderId="2" xfId="7" applyFont="1" applyBorder="1" applyAlignment="1">
      <alignment horizontal="left"/>
    </xf>
    <xf numFmtId="0" fontId="2" fillId="3" borderId="0" xfId="0" applyFont="1" applyFill="1" applyAlignment="1">
      <alignment horizontal="left"/>
    </xf>
    <xf numFmtId="165" fontId="5" fillId="3" borderId="0" xfId="0" applyNumberFormat="1" applyFont="1" applyFill="1" applyAlignment="1" applyProtection="1">
      <alignment horizontal="left"/>
    </xf>
    <xf numFmtId="0" fontId="11" fillId="3" borderId="0" xfId="0" applyFont="1" applyFill="1" applyAlignment="1">
      <alignment horizontal="center"/>
    </xf>
    <xf numFmtId="0" fontId="11" fillId="3" borderId="0" xfId="0" applyFont="1" applyFill="1" applyAlignment="1" applyProtection="1">
      <alignment horizontal="center"/>
    </xf>
    <xf numFmtId="165" fontId="11" fillId="3" borderId="0" xfId="0" applyNumberFormat="1" applyFont="1" applyFill="1" applyAlignment="1" applyProtection="1">
      <alignment horizontal="center"/>
    </xf>
    <xf numFmtId="0" fontId="8" fillId="3" borderId="0" xfId="0" applyFont="1" applyFill="1" applyAlignment="1" applyProtection="1">
      <alignment horizontal="center"/>
    </xf>
    <xf numFmtId="165" fontId="4" fillId="3" borderId="0" xfId="0" applyNumberFormat="1" applyFont="1" applyFill="1" applyAlignment="1" applyProtection="1">
      <alignment horizontal="center"/>
    </xf>
    <xf numFmtId="0" fontId="4" fillId="3" borderId="0" xfId="0" applyFont="1" applyFill="1" applyAlignment="1" applyProtection="1">
      <alignment horizontal="center"/>
    </xf>
    <xf numFmtId="0" fontId="6" fillId="3" borderId="0" xfId="0" applyFont="1" applyFill="1" applyAlignment="1" applyProtection="1">
      <alignment horizontal="left"/>
    </xf>
    <xf numFmtId="0" fontId="7" fillId="3" borderId="0" xfId="0" applyFont="1" applyFill="1" applyAlignment="1" applyProtection="1">
      <alignment horizontal="left"/>
    </xf>
    <xf numFmtId="0" fontId="0" fillId="3" borderId="0" xfId="0" applyFill="1" applyAlignment="1" applyProtection="1">
      <alignment horizontal="left"/>
    </xf>
    <xf numFmtId="0" fontId="0" fillId="3" borderId="0" xfId="0" applyFont="1" applyFill="1" applyAlignment="1">
      <alignment horizontal="left"/>
    </xf>
    <xf numFmtId="0" fontId="0" fillId="3" borderId="0" xfId="0" applyFont="1" applyFill="1" applyBorder="1" applyAlignment="1">
      <alignment horizontal="left"/>
    </xf>
    <xf numFmtId="41" fontId="3" fillId="2" borderId="35" xfId="1" applyNumberFormat="1" applyFont="1" applyFill="1" applyBorder="1" applyProtection="1">
      <protection locked="0"/>
    </xf>
    <xf numFmtId="41" fontId="3" fillId="2" borderId="34" xfId="1" applyNumberFormat="1" applyFont="1" applyFill="1" applyBorder="1" applyProtection="1">
      <protection locked="0"/>
    </xf>
    <xf numFmtId="41" fontId="3" fillId="2" borderId="20" xfId="1" applyNumberFormat="1" applyFont="1" applyFill="1" applyBorder="1" applyProtection="1">
      <protection locked="0"/>
    </xf>
    <xf numFmtId="37" fontId="0" fillId="3" borderId="0" xfId="0" applyNumberFormat="1" applyFont="1" applyFill="1" applyAlignment="1" applyProtection="1">
      <alignment horizontal="left"/>
    </xf>
    <xf numFmtId="37" fontId="0" fillId="3" borderId="0" xfId="0" applyNumberFormat="1" applyFont="1" applyFill="1" applyAlignment="1" applyProtection="1">
      <alignment horizontal="left"/>
    </xf>
    <xf numFmtId="41" fontId="6" fillId="0" borderId="0" xfId="0" applyNumberFormat="1" applyFont="1"/>
    <xf numFmtId="0" fontId="0" fillId="3" borderId="0" xfId="0" applyFont="1" applyFill="1" applyAlignment="1" applyProtection="1">
      <alignment horizontal="left"/>
    </xf>
  </cellXfs>
  <cellStyles count="11">
    <cellStyle name="Comma" xfId="1" builtinId="3" customBuiltin="1"/>
    <cellStyle name="Comma [0]" xfId="2" builtinId="6" customBuiltin="1"/>
    <cellStyle name="Currency" xfId="3" builtinId="4" customBuiltin="1"/>
    <cellStyle name="Currency [0]" xfId="4" builtinId="7" customBuiltin="1"/>
    <cellStyle name="Followed Hyperlink" xfId="5" builtinId="9" customBuiltin="1"/>
    <cellStyle name="Hyperlink" xfId="6" builtinId="8" customBuiltin="1"/>
    <cellStyle name="MH Blue w/ #" xfId="7" xr:uid="{00000000-0005-0000-0000-000006000000}"/>
    <cellStyle name="MH Yellow w/#" xfId="8" xr:uid="{00000000-0005-0000-0000-000007000000}"/>
    <cellStyle name="Normal" xfId="0" builtinId="0" customBuiltin="1"/>
    <cellStyle name="Normal_Sheet" xfId="9" xr:uid="{00000000-0005-0000-0000-000009000000}"/>
    <cellStyle name="Percent" xfId="10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5"/>
  <sheetViews>
    <sheetView showGridLines="0" tabSelected="1" zoomScaleNormal="100" workbookViewId="0">
      <selection activeCell="C1" sqref="C1:D1"/>
    </sheetView>
  </sheetViews>
  <sheetFormatPr defaultRowHeight="12.75" x14ac:dyDescent="0.2"/>
  <cols>
    <col min="1" max="7" width="12.7109375" style="6" customWidth="1"/>
    <col min="8" max="20" width="12.7109375" customWidth="1"/>
  </cols>
  <sheetData>
    <row r="1" spans="1:7" x14ac:dyDescent="0.2">
      <c r="B1" s="7" t="s">
        <v>0</v>
      </c>
      <c r="C1" s="266" t="s">
        <v>3</v>
      </c>
      <c r="D1" s="266"/>
      <c r="E1" s="239"/>
      <c r="F1" s="239"/>
      <c r="G1" s="139"/>
    </row>
    <row r="2" spans="1:7" x14ac:dyDescent="0.2">
      <c r="A2" s="5"/>
      <c r="B2" s="7" t="s">
        <v>2</v>
      </c>
      <c r="C2" s="266" t="s">
        <v>107</v>
      </c>
      <c r="D2" s="266"/>
      <c r="E2" s="239"/>
      <c r="F2" s="239"/>
      <c r="G2" s="139"/>
    </row>
    <row r="3" spans="1:7" x14ac:dyDescent="0.2">
      <c r="A3" s="5"/>
      <c r="C3" s="267" t="s">
        <v>166</v>
      </c>
      <c r="D3" s="267"/>
      <c r="E3" s="138"/>
      <c r="F3" s="138"/>
      <c r="G3" s="138"/>
    </row>
    <row r="4" spans="1:7" x14ac:dyDescent="0.2">
      <c r="A4" s="5"/>
      <c r="B4" s="5"/>
      <c r="C4" s="5"/>
      <c r="D4" s="5"/>
      <c r="E4" s="5"/>
    </row>
    <row r="5" spans="1:7" x14ac:dyDescent="0.2">
      <c r="A5" s="269" t="s">
        <v>5</v>
      </c>
      <c r="B5" s="269"/>
      <c r="C5" s="269"/>
      <c r="D5" s="269"/>
      <c r="E5" s="269"/>
      <c r="F5" s="269"/>
      <c r="G5" s="93"/>
    </row>
    <row r="6" spans="1:7" x14ac:dyDescent="0.2">
      <c r="A6" s="268" t="s">
        <v>109</v>
      </c>
      <c r="B6" s="268"/>
      <c r="C6" s="268"/>
      <c r="D6" s="268"/>
      <c r="E6" s="268"/>
      <c r="F6" s="268"/>
      <c r="G6" s="94"/>
    </row>
    <row r="7" spans="1:7" x14ac:dyDescent="0.2">
      <c r="A7" s="16"/>
      <c r="B7" s="16"/>
      <c r="C7" s="16"/>
      <c r="D7" s="16"/>
      <c r="E7" s="16"/>
      <c r="F7" s="16"/>
      <c r="G7" s="16"/>
    </row>
    <row r="8" spans="1:7" x14ac:dyDescent="0.2">
      <c r="A8" s="102" t="s">
        <v>117</v>
      </c>
      <c r="B8" s="36" t="s">
        <v>110</v>
      </c>
      <c r="C8" s="36"/>
      <c r="D8" s="36"/>
      <c r="E8" s="102" t="s">
        <v>111</v>
      </c>
      <c r="F8" s="102" t="s">
        <v>112</v>
      </c>
      <c r="G8" s="103"/>
    </row>
    <row r="9" spans="1:7" x14ac:dyDescent="0.2">
      <c r="A9" s="84" t="s">
        <v>169</v>
      </c>
      <c r="B9" s="270" t="s">
        <v>167</v>
      </c>
      <c r="C9" s="270"/>
      <c r="D9" s="270"/>
      <c r="E9" s="88">
        <v>10000</v>
      </c>
      <c r="F9" s="40"/>
      <c r="G9" s="40"/>
    </row>
    <row r="10" spans="1:7" x14ac:dyDescent="0.2">
      <c r="A10" s="41"/>
      <c r="B10" s="265" t="s">
        <v>168</v>
      </c>
      <c r="C10" s="265"/>
      <c r="D10" s="265"/>
      <c r="E10" s="40"/>
      <c r="F10" s="88">
        <f>E9</f>
        <v>10000</v>
      </c>
      <c r="G10" s="104" t="str">
        <f>IF(F10="","",IF(F10=10000,"«- Correct!","«- Try again!"))</f>
        <v>«- Correct!</v>
      </c>
    </row>
    <row r="11" spans="1:7" x14ac:dyDescent="0.2">
      <c r="A11" s="84" t="s">
        <v>170</v>
      </c>
      <c r="B11" s="313" t="s">
        <v>89</v>
      </c>
      <c r="C11" s="265"/>
      <c r="D11" s="265"/>
      <c r="E11" s="88">
        <v>1500</v>
      </c>
      <c r="F11" s="16"/>
      <c r="G11" s="40"/>
    </row>
    <row r="12" spans="1:7" x14ac:dyDescent="0.2">
      <c r="A12" s="41"/>
      <c r="B12" s="313" t="s">
        <v>95</v>
      </c>
      <c r="C12" s="265"/>
      <c r="D12" s="265"/>
      <c r="E12" s="40"/>
      <c r="F12" s="87">
        <f>E11</f>
        <v>1500</v>
      </c>
      <c r="G12" s="104" t="str">
        <f>IF(F12="","",IF(F12=1500,"«- Correct!","«- Try again!"))</f>
        <v>«- Correct!</v>
      </c>
    </row>
    <row r="13" spans="1:7" x14ac:dyDescent="0.2">
      <c r="A13" s="85" t="s">
        <v>171</v>
      </c>
      <c r="B13" s="265" t="s">
        <v>29</v>
      </c>
      <c r="C13" s="265"/>
      <c r="D13" s="265"/>
      <c r="E13" s="89">
        <v>1500</v>
      </c>
      <c r="F13" s="16"/>
      <c r="G13" s="40"/>
    </row>
    <row r="14" spans="1:7" x14ac:dyDescent="0.2">
      <c r="A14" s="42"/>
      <c r="B14" s="265" t="s">
        <v>77</v>
      </c>
      <c r="C14" s="265"/>
      <c r="D14" s="265"/>
      <c r="E14" s="40"/>
      <c r="F14" s="87">
        <f>E13</f>
        <v>1500</v>
      </c>
      <c r="G14" s="104" t="str">
        <f>IF(F14="","",IF(F14=1500,"«- Correct!","«- Try again!"))</f>
        <v>«- Correct!</v>
      </c>
    </row>
    <row r="15" spans="1:7" x14ac:dyDescent="0.2">
      <c r="A15" s="85" t="s">
        <v>172</v>
      </c>
      <c r="B15" s="265" t="s">
        <v>18</v>
      </c>
      <c r="C15" s="265"/>
      <c r="D15" s="265"/>
      <c r="E15" s="88">
        <v>1333</v>
      </c>
      <c r="F15" s="16"/>
      <c r="G15" s="40"/>
    </row>
    <row r="16" spans="1:7" x14ac:dyDescent="0.2">
      <c r="A16" s="42"/>
      <c r="B16" s="265" t="s">
        <v>154</v>
      </c>
      <c r="C16" s="265"/>
      <c r="D16" s="265"/>
      <c r="E16" s="40"/>
      <c r="F16" s="88">
        <f>E15</f>
        <v>1333</v>
      </c>
      <c r="G16" s="104" t="str">
        <f>IF(F16="","",IF(F16=1333,"«- Correct!","«- Try again!"))</f>
        <v>«- Correct!</v>
      </c>
    </row>
    <row r="17" spans="1:7" x14ac:dyDescent="0.2">
      <c r="A17" s="85" t="s">
        <v>173</v>
      </c>
      <c r="B17" s="313" t="s">
        <v>31</v>
      </c>
      <c r="C17" s="265"/>
      <c r="D17" s="265"/>
      <c r="E17" s="88">
        <v>3750</v>
      </c>
      <c r="F17" s="16"/>
      <c r="G17" s="40"/>
    </row>
    <row r="18" spans="1:7" x14ac:dyDescent="0.2">
      <c r="A18" s="42"/>
      <c r="B18" s="313" t="s">
        <v>67</v>
      </c>
      <c r="C18" s="265"/>
      <c r="D18" s="265"/>
      <c r="E18" s="40"/>
      <c r="F18" s="87">
        <f>E17</f>
        <v>3750</v>
      </c>
      <c r="G18" s="104" t="str">
        <f>IF(F18="","",IF(F18=3750,"«- Correct!","«- Try again!"))</f>
        <v>«- Correct!</v>
      </c>
    </row>
    <row r="19" spans="1:7" x14ac:dyDescent="0.2">
      <c r="A19" s="85" t="s">
        <v>174</v>
      </c>
      <c r="B19" s="265" t="s">
        <v>30</v>
      </c>
      <c r="C19" s="265"/>
      <c r="D19" s="265"/>
      <c r="E19" s="88">
        <v>700</v>
      </c>
      <c r="F19" s="16"/>
      <c r="G19" s="40"/>
    </row>
    <row r="20" spans="1:7" x14ac:dyDescent="0.2">
      <c r="A20" s="42"/>
      <c r="B20" s="265" t="s">
        <v>62</v>
      </c>
      <c r="C20" s="265"/>
      <c r="D20" s="265"/>
      <c r="E20" s="40"/>
      <c r="F20" s="87">
        <f>E19</f>
        <v>700</v>
      </c>
      <c r="G20" s="104" t="str">
        <f>IF(F20="","",IF(F20=700,"«- Correct!","«- Try again!"))</f>
        <v>«- Correct!</v>
      </c>
    </row>
    <row r="21" spans="1:7" x14ac:dyDescent="0.2">
      <c r="A21" s="85" t="s">
        <v>175</v>
      </c>
      <c r="B21" s="265" t="s">
        <v>24</v>
      </c>
      <c r="C21" s="265"/>
      <c r="D21" s="265"/>
      <c r="E21" s="88">
        <v>0</v>
      </c>
      <c r="F21" s="16"/>
      <c r="G21" s="40"/>
    </row>
    <row r="22" spans="1:7" x14ac:dyDescent="0.2">
      <c r="A22" s="42"/>
      <c r="B22" s="265" t="s">
        <v>75</v>
      </c>
      <c r="C22" s="265"/>
      <c r="D22" s="265"/>
      <c r="E22" s="40"/>
      <c r="F22" s="87">
        <f>E21</f>
        <v>0</v>
      </c>
      <c r="G22" s="104" t="str">
        <f>IF(F22="","",IF(F22=0,"«- Correct!","«- Try again!"))</f>
        <v>«- Correct!</v>
      </c>
    </row>
    <row r="23" spans="1:7" x14ac:dyDescent="0.2">
      <c r="A23" s="85" t="s">
        <v>176</v>
      </c>
      <c r="B23" s="265" t="s">
        <v>27</v>
      </c>
      <c r="C23" s="265"/>
      <c r="D23" s="265"/>
      <c r="E23" s="88">
        <v>1000</v>
      </c>
      <c r="F23" s="16"/>
      <c r="G23" s="40"/>
    </row>
    <row r="24" spans="1:7" x14ac:dyDescent="0.2">
      <c r="A24" s="42"/>
      <c r="B24" s="265" t="s">
        <v>13</v>
      </c>
      <c r="C24" s="265"/>
      <c r="D24" s="265"/>
      <c r="E24" s="40"/>
      <c r="F24" s="87">
        <f>E23</f>
        <v>1000</v>
      </c>
      <c r="G24" s="104" t="str">
        <f>IF(F24="","",IF(F24=1000,"«- Correct!","«- Try again!"))</f>
        <v>«- Correct!</v>
      </c>
    </row>
    <row r="25" spans="1:7" x14ac:dyDescent="0.2">
      <c r="A25" s="85"/>
      <c r="B25" s="265"/>
      <c r="C25" s="265"/>
      <c r="D25" s="265"/>
      <c r="E25" s="86"/>
      <c r="F25" s="86"/>
      <c r="G25" s="40"/>
    </row>
  </sheetData>
  <sheetProtection algorithmName="SHA-512" hashValue="pqm3S4d51e954zdbE3WnO7IPhVI0aljFsQFAcnVCSnwObnFIoQf95pKEsePx8ua2zVpp3ZYkhiVsAedV19Nlhg==" saltValue="XihLROE3Ba8yxdKLR90qgA==" spinCount="100000" sheet="1" objects="1" scenarios="1" selectLockedCells="1"/>
  <mergeCells count="22">
    <mergeCell ref="B9:D9"/>
    <mergeCell ref="B22:D22"/>
    <mergeCell ref="B16:D16"/>
    <mergeCell ref="B17:D17"/>
    <mergeCell ref="B11:D11"/>
    <mergeCell ref="B10:D10"/>
    <mergeCell ref="B24:D24"/>
    <mergeCell ref="B25:D25"/>
    <mergeCell ref="C1:D1"/>
    <mergeCell ref="C2:D2"/>
    <mergeCell ref="C3:D3"/>
    <mergeCell ref="B18:D18"/>
    <mergeCell ref="B19:D19"/>
    <mergeCell ref="B20:D20"/>
    <mergeCell ref="A6:F6"/>
    <mergeCell ref="A5:F5"/>
    <mergeCell ref="B23:D23"/>
    <mergeCell ref="B12:D12"/>
    <mergeCell ref="B13:D13"/>
    <mergeCell ref="B14:D14"/>
    <mergeCell ref="B15:D15"/>
    <mergeCell ref="B21:D21"/>
  </mergeCells>
  <phoneticPr fontId="16" type="noConversion"/>
  <pageMargins left="0.75" right="0.75" top="1" bottom="1" header="0.5" footer="0.5"/>
  <pageSetup orientation="portrait" r:id="rId1"/>
  <headerFooter alignWithMargins="0"/>
  <ignoredErrors>
    <ignoredError sqref="A9" numberStoredAsText="1"/>
  </ignoredErrors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autoPageBreaks="0"/>
  </sheetPr>
  <dimension ref="A1:F39"/>
  <sheetViews>
    <sheetView showGridLines="0" workbookViewId="0">
      <selection sqref="A1:B1"/>
    </sheetView>
  </sheetViews>
  <sheetFormatPr defaultRowHeight="12.75" x14ac:dyDescent="0.2"/>
  <cols>
    <col min="1" max="2" width="12.7109375" style="9" customWidth="1"/>
    <col min="3" max="3" width="15.140625" style="9" customWidth="1"/>
    <col min="4" max="5" width="12.7109375" style="9" customWidth="1"/>
    <col min="6" max="6" width="2.7109375" style="9" customWidth="1"/>
    <col min="7" max="18" width="12.7109375" style="9" customWidth="1"/>
    <col min="19" max="16384" width="9.140625" style="9"/>
  </cols>
  <sheetData>
    <row r="1" spans="1:6" x14ac:dyDescent="0.2">
      <c r="A1" s="274" t="s">
        <v>178</v>
      </c>
      <c r="B1" s="274"/>
      <c r="C1" s="53"/>
      <c r="D1" s="53"/>
      <c r="E1" s="53"/>
    </row>
    <row r="2" spans="1:6" x14ac:dyDescent="0.2">
      <c r="A2" s="53"/>
      <c r="B2" s="53"/>
      <c r="C2" s="53"/>
      <c r="D2" s="53"/>
      <c r="E2" s="53"/>
    </row>
    <row r="3" spans="1:6" x14ac:dyDescent="0.2">
      <c r="A3" s="269" t="s">
        <v>97</v>
      </c>
      <c r="B3" s="269"/>
      <c r="C3" s="269"/>
      <c r="D3" s="269"/>
      <c r="E3" s="269"/>
      <c r="F3" s="92"/>
    </row>
    <row r="4" spans="1:6" x14ac:dyDescent="0.2">
      <c r="A4" s="269" t="s">
        <v>7</v>
      </c>
      <c r="B4" s="269"/>
      <c r="C4" s="269"/>
      <c r="D4" s="269"/>
      <c r="E4" s="269"/>
      <c r="F4" s="92"/>
    </row>
    <row r="5" spans="1:6" x14ac:dyDescent="0.2">
      <c r="A5" s="282">
        <v>44561</v>
      </c>
      <c r="B5" s="282"/>
      <c r="C5" s="282"/>
      <c r="D5" s="282"/>
      <c r="E5" s="282"/>
      <c r="F5" s="92"/>
    </row>
    <row r="6" spans="1:6" x14ac:dyDescent="0.2">
      <c r="A6" s="309"/>
      <c r="B6" s="309"/>
      <c r="C6" s="309"/>
      <c r="D6" s="43"/>
      <c r="E6" s="43"/>
      <c r="F6" s="92"/>
    </row>
    <row r="7" spans="1:6" x14ac:dyDescent="0.2">
      <c r="A7" s="48" t="s">
        <v>8</v>
      </c>
      <c r="B7" s="48"/>
      <c r="C7" s="48"/>
      <c r="D7" s="49" t="s">
        <v>9</v>
      </c>
      <c r="E7" s="49" t="s">
        <v>10</v>
      </c>
      <c r="F7" s="92"/>
    </row>
    <row r="8" spans="1:6" x14ac:dyDescent="0.2">
      <c r="A8" s="309" t="s">
        <v>11</v>
      </c>
      <c r="B8" s="309"/>
      <c r="C8" s="309"/>
      <c r="D8" s="50">
        <v>23300</v>
      </c>
      <c r="E8" s="50"/>
      <c r="F8" s="92"/>
    </row>
    <row r="9" spans="1:6" x14ac:dyDescent="0.2">
      <c r="A9" s="309" t="s">
        <v>12</v>
      </c>
      <c r="B9" s="309"/>
      <c r="C9" s="309"/>
      <c r="D9" s="50">
        <v>32500</v>
      </c>
      <c r="E9" s="50"/>
      <c r="F9" s="92"/>
    </row>
    <row r="10" spans="1:6" x14ac:dyDescent="0.2">
      <c r="A10" s="309" t="s">
        <v>16</v>
      </c>
      <c r="B10" s="309"/>
      <c r="C10" s="309"/>
      <c r="D10" s="50">
        <v>0</v>
      </c>
      <c r="E10" s="50"/>
      <c r="F10" s="92"/>
    </row>
    <row r="11" spans="1:6" x14ac:dyDescent="0.2">
      <c r="A11" s="309" t="s">
        <v>13</v>
      </c>
      <c r="B11" s="309"/>
      <c r="C11" s="309"/>
      <c r="D11" s="50">
        <v>0</v>
      </c>
      <c r="E11" s="50"/>
      <c r="F11" s="92"/>
    </row>
    <row r="12" spans="1:6" x14ac:dyDescent="0.2">
      <c r="A12" s="309" t="s">
        <v>17</v>
      </c>
      <c r="B12" s="309"/>
      <c r="C12" s="309"/>
      <c r="D12" s="50">
        <v>65000</v>
      </c>
      <c r="E12" s="50"/>
      <c r="F12" s="92"/>
    </row>
    <row r="13" spans="1:6" x14ac:dyDescent="0.2">
      <c r="A13" s="309" t="s">
        <v>233</v>
      </c>
      <c r="B13" s="309"/>
      <c r="C13" s="309"/>
      <c r="D13" s="50">
        <v>75000</v>
      </c>
      <c r="E13" s="50"/>
      <c r="F13" s="92"/>
    </row>
    <row r="14" spans="1:6" x14ac:dyDescent="0.2">
      <c r="A14" s="309" t="s">
        <v>234</v>
      </c>
      <c r="B14" s="309"/>
      <c r="C14" s="309"/>
      <c r="D14" s="50"/>
      <c r="E14" s="50">
        <v>10000</v>
      </c>
      <c r="F14" s="92"/>
    </row>
    <row r="15" spans="1:6" x14ac:dyDescent="0.2">
      <c r="A15" s="309" t="s">
        <v>21</v>
      </c>
      <c r="B15" s="309"/>
      <c r="C15" s="309"/>
      <c r="D15" s="50"/>
      <c r="E15" s="50">
        <v>26100</v>
      </c>
      <c r="F15" s="92"/>
    </row>
    <row r="16" spans="1:6" x14ac:dyDescent="0.2">
      <c r="A16" s="309" t="s">
        <v>86</v>
      </c>
      <c r="B16" s="309"/>
      <c r="C16" s="309"/>
      <c r="D16" s="50"/>
      <c r="E16" s="50">
        <v>3000</v>
      </c>
      <c r="F16" s="92"/>
    </row>
    <row r="17" spans="1:6" x14ac:dyDescent="0.2">
      <c r="A17" s="309" t="s">
        <v>209</v>
      </c>
      <c r="B17" s="309"/>
      <c r="C17" s="309"/>
      <c r="D17" s="50"/>
      <c r="E17" s="50">
        <v>30000</v>
      </c>
      <c r="F17" s="92"/>
    </row>
    <row r="18" spans="1:6" x14ac:dyDescent="0.2">
      <c r="A18" s="309" t="s">
        <v>105</v>
      </c>
      <c r="B18" s="309"/>
      <c r="C18" s="309"/>
      <c r="D18" s="50"/>
      <c r="E18" s="50">
        <v>80000</v>
      </c>
      <c r="F18" s="92"/>
    </row>
    <row r="19" spans="1:6" x14ac:dyDescent="0.2">
      <c r="A19" s="309" t="s">
        <v>23</v>
      </c>
      <c r="B19" s="309"/>
      <c r="C19" s="309"/>
      <c r="D19" s="50"/>
      <c r="E19" s="50">
        <v>16050</v>
      </c>
      <c r="F19" s="92"/>
    </row>
    <row r="20" spans="1:6" x14ac:dyDescent="0.2">
      <c r="A20" s="320" t="s">
        <v>210</v>
      </c>
      <c r="B20" s="309"/>
      <c r="C20" s="309"/>
      <c r="D20" s="50">
        <v>6000</v>
      </c>
      <c r="E20" s="50"/>
      <c r="F20" s="92"/>
    </row>
    <row r="21" spans="1:6" x14ac:dyDescent="0.2">
      <c r="A21" s="309" t="s">
        <v>24</v>
      </c>
      <c r="B21" s="309"/>
      <c r="C21" s="309"/>
      <c r="D21" s="50"/>
      <c r="E21" s="50">
        <v>180000</v>
      </c>
      <c r="F21" s="92"/>
    </row>
    <row r="22" spans="1:6" x14ac:dyDescent="0.2">
      <c r="A22" s="309" t="s">
        <v>26</v>
      </c>
      <c r="B22" s="309"/>
      <c r="C22" s="309"/>
      <c r="D22" s="50">
        <v>95000</v>
      </c>
      <c r="E22" s="50"/>
      <c r="F22" s="92"/>
    </row>
    <row r="23" spans="1:6" x14ac:dyDescent="0.2">
      <c r="A23" s="309" t="s">
        <v>29</v>
      </c>
      <c r="B23" s="309"/>
      <c r="C23" s="309"/>
      <c r="D23" s="50">
        <v>0</v>
      </c>
      <c r="E23" s="50"/>
      <c r="F23" s="92"/>
    </row>
    <row r="24" spans="1:6" x14ac:dyDescent="0.2">
      <c r="A24" s="320" t="s">
        <v>89</v>
      </c>
      <c r="B24" s="309"/>
      <c r="C24" s="309"/>
      <c r="D24" s="50">
        <v>32350</v>
      </c>
      <c r="E24" s="50"/>
      <c r="F24" s="92"/>
    </row>
    <row r="25" spans="1:6" x14ac:dyDescent="0.2">
      <c r="A25" s="309" t="s">
        <v>27</v>
      </c>
      <c r="B25" s="309"/>
      <c r="C25" s="309"/>
      <c r="D25" s="50">
        <v>14000</v>
      </c>
      <c r="E25" s="50"/>
      <c r="F25" s="92"/>
    </row>
    <row r="26" spans="1:6" x14ac:dyDescent="0.2">
      <c r="A26" s="309" t="s">
        <v>30</v>
      </c>
      <c r="B26" s="309"/>
      <c r="C26" s="309"/>
      <c r="D26" s="50">
        <v>2000</v>
      </c>
      <c r="E26" s="50"/>
      <c r="F26" s="92"/>
    </row>
    <row r="27" spans="1:6" x14ac:dyDescent="0.2">
      <c r="A27" s="320" t="s">
        <v>229</v>
      </c>
      <c r="B27" s="309"/>
      <c r="C27" s="309"/>
      <c r="D27" s="50">
        <v>6000</v>
      </c>
      <c r="E27" s="50"/>
      <c r="F27" s="92"/>
    </row>
    <row r="28" spans="1:6" ht="13.5" thickBot="1" x14ac:dyDescent="0.25">
      <c r="A28" s="309" t="s">
        <v>32</v>
      </c>
      <c r="B28" s="309"/>
      <c r="C28" s="309"/>
      <c r="D28" s="51">
        <f>SUM(D8:D27)</f>
        <v>351150</v>
      </c>
      <c r="E28" s="51">
        <f>SUM(E8:E27)</f>
        <v>345150</v>
      </c>
      <c r="F28" s="92"/>
    </row>
    <row r="29" spans="1:6" ht="13.5" thickTop="1" x14ac:dyDescent="0.2">
      <c r="A29" s="309"/>
      <c r="B29" s="309"/>
      <c r="C29" s="309"/>
      <c r="D29" s="43"/>
      <c r="E29" s="43"/>
      <c r="F29" s="92"/>
    </row>
    <row r="30" spans="1:6" x14ac:dyDescent="0.2">
      <c r="A30" s="310" t="s">
        <v>99</v>
      </c>
      <c r="B30" s="310"/>
      <c r="C30" s="310"/>
      <c r="D30" s="43"/>
      <c r="E30" s="43"/>
      <c r="F30" s="92"/>
    </row>
    <row r="31" spans="1:6" x14ac:dyDescent="0.2">
      <c r="A31" s="311" t="s">
        <v>238</v>
      </c>
      <c r="B31" s="309"/>
      <c r="C31" s="309"/>
      <c r="D31" s="50">
        <v>10</v>
      </c>
      <c r="E31" s="43" t="s">
        <v>39</v>
      </c>
      <c r="F31" s="92"/>
    </row>
    <row r="32" spans="1:6" x14ac:dyDescent="0.2">
      <c r="A32" s="320" t="s">
        <v>237</v>
      </c>
      <c r="B32" s="309"/>
      <c r="C32" s="309"/>
      <c r="D32" s="174">
        <v>0</v>
      </c>
      <c r="E32" s="43"/>
      <c r="F32" s="92"/>
    </row>
    <row r="33" spans="1:6" x14ac:dyDescent="0.2">
      <c r="A33" s="309" t="s">
        <v>235</v>
      </c>
      <c r="B33" s="309"/>
      <c r="C33" s="309"/>
      <c r="D33" s="175">
        <v>4500</v>
      </c>
      <c r="E33" s="43"/>
      <c r="F33" s="92"/>
    </row>
    <row r="34" spans="1:6" x14ac:dyDescent="0.2">
      <c r="A34" s="320" t="s">
        <v>239</v>
      </c>
      <c r="B34" s="309"/>
      <c r="C34" s="309"/>
      <c r="D34" s="175">
        <v>30000</v>
      </c>
      <c r="E34" s="43"/>
      <c r="F34" s="92"/>
    </row>
    <row r="35" spans="1:6" x14ac:dyDescent="0.2">
      <c r="A35" s="309" t="s">
        <v>38</v>
      </c>
      <c r="B35" s="309"/>
      <c r="C35" s="309"/>
      <c r="D35" s="50">
        <v>10</v>
      </c>
      <c r="E35" s="43" t="s">
        <v>39</v>
      </c>
      <c r="F35" s="92"/>
    </row>
    <row r="36" spans="1:6" x14ac:dyDescent="0.2">
      <c r="A36" s="309" t="s">
        <v>134</v>
      </c>
      <c r="B36" s="309"/>
      <c r="C36" s="309"/>
      <c r="D36" s="52">
        <v>0.1</v>
      </c>
      <c r="E36" s="43"/>
      <c r="F36" s="92"/>
    </row>
    <row r="37" spans="1:6" x14ac:dyDescent="0.2">
      <c r="A37" s="309" t="s">
        <v>100</v>
      </c>
      <c r="B37" s="309"/>
      <c r="C37" s="309"/>
      <c r="D37" s="175">
        <v>500</v>
      </c>
      <c r="E37" s="43"/>
      <c r="F37" s="92"/>
    </row>
    <row r="38" spans="1:6" x14ac:dyDescent="0.2">
      <c r="A38" s="309" t="s">
        <v>101</v>
      </c>
      <c r="B38" s="309"/>
      <c r="C38" s="309"/>
      <c r="D38" s="175">
        <v>1000</v>
      </c>
      <c r="E38" s="43"/>
      <c r="F38" s="92"/>
    </row>
    <row r="39" spans="1:6" x14ac:dyDescent="0.2">
      <c r="A39" s="309"/>
      <c r="B39" s="309"/>
      <c r="C39" s="309"/>
      <c r="D39" s="92"/>
      <c r="E39" s="92"/>
      <c r="F39" s="92"/>
    </row>
  </sheetData>
  <sheetProtection selectLockedCells="1" selectUnlockedCells="1"/>
  <mergeCells count="37">
    <mergeCell ref="A5:E5"/>
    <mergeCell ref="A4:E4"/>
    <mergeCell ref="A3:E3"/>
    <mergeCell ref="A1:B1"/>
    <mergeCell ref="A6:C6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1:C21"/>
    <mergeCell ref="A22:C22"/>
    <mergeCell ref="A23:C23"/>
    <mergeCell ref="A20:C20"/>
    <mergeCell ref="A24:C24"/>
    <mergeCell ref="A25:C25"/>
    <mergeCell ref="A26:C26"/>
    <mergeCell ref="A27:C27"/>
    <mergeCell ref="A28:C28"/>
    <mergeCell ref="A29:C29"/>
    <mergeCell ref="A30:C30"/>
    <mergeCell ref="A31:C31"/>
    <mergeCell ref="A37:C37"/>
    <mergeCell ref="A38:C38"/>
    <mergeCell ref="A39:C39"/>
    <mergeCell ref="A32:C32"/>
    <mergeCell ref="A33:C33"/>
    <mergeCell ref="A34:C34"/>
    <mergeCell ref="A35:C35"/>
    <mergeCell ref="A36:C36"/>
  </mergeCells>
  <phoneticPr fontId="3" type="noConversion"/>
  <printOptions horizontalCentered="1"/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52"/>
  <sheetViews>
    <sheetView showGridLines="0" workbookViewId="0">
      <selection sqref="A1:B1"/>
    </sheetView>
  </sheetViews>
  <sheetFormatPr defaultRowHeight="12.75" x14ac:dyDescent="0.2"/>
  <cols>
    <col min="1" max="5" width="12.7109375" style="9" customWidth="1"/>
    <col min="6" max="6" width="2.7109375" customWidth="1"/>
    <col min="7" max="24" width="12.7109375" customWidth="1"/>
  </cols>
  <sheetData>
    <row r="1" spans="1:6" x14ac:dyDescent="0.2">
      <c r="A1" s="274" t="s">
        <v>177</v>
      </c>
      <c r="B1" s="274"/>
      <c r="C1" s="53"/>
      <c r="D1" s="53"/>
      <c r="E1" s="53"/>
    </row>
    <row r="2" spans="1:6" x14ac:dyDescent="0.2">
      <c r="A2" s="53"/>
      <c r="B2" s="53"/>
      <c r="C2" s="53"/>
      <c r="D2" s="53"/>
      <c r="E2" s="53"/>
    </row>
    <row r="3" spans="1:6" x14ac:dyDescent="0.2">
      <c r="A3" s="269" t="s">
        <v>5</v>
      </c>
      <c r="B3" s="269"/>
      <c r="C3" s="269"/>
      <c r="D3" s="269"/>
      <c r="E3" s="269"/>
      <c r="F3" s="20"/>
    </row>
    <row r="4" spans="1:6" x14ac:dyDescent="0.2">
      <c r="A4" s="268" t="s">
        <v>7</v>
      </c>
      <c r="B4" s="268"/>
      <c r="C4" s="268"/>
      <c r="D4" s="268"/>
      <c r="E4" s="268"/>
      <c r="F4" s="20"/>
    </row>
    <row r="5" spans="1:6" x14ac:dyDescent="0.2">
      <c r="A5" s="276">
        <v>44561</v>
      </c>
      <c r="B5" s="276"/>
      <c r="C5" s="276"/>
      <c r="D5" s="276"/>
      <c r="E5" s="276"/>
      <c r="F5" s="20"/>
    </row>
    <row r="6" spans="1:6" x14ac:dyDescent="0.2">
      <c r="A6" s="12"/>
      <c r="B6" s="12"/>
      <c r="C6" s="12"/>
      <c r="D6" s="12"/>
      <c r="E6" s="12"/>
      <c r="F6" s="20"/>
    </row>
    <row r="7" spans="1:6" x14ac:dyDescent="0.2">
      <c r="A7" s="13" t="s">
        <v>8</v>
      </c>
      <c r="B7" s="13"/>
      <c r="C7" s="13"/>
      <c r="D7" s="14" t="s">
        <v>9</v>
      </c>
      <c r="E7" s="14" t="s">
        <v>10</v>
      </c>
      <c r="F7" s="20"/>
    </row>
    <row r="8" spans="1:6" x14ac:dyDescent="0.2">
      <c r="A8" s="275" t="s">
        <v>11</v>
      </c>
      <c r="B8" s="275"/>
      <c r="C8" s="275"/>
      <c r="D8" s="95">
        <v>30000</v>
      </c>
      <c r="E8" s="95"/>
      <c r="F8" s="20"/>
    </row>
    <row r="9" spans="1:6" x14ac:dyDescent="0.2">
      <c r="A9" s="271" t="s">
        <v>12</v>
      </c>
      <c r="B9" s="271"/>
      <c r="C9" s="271"/>
      <c r="D9" s="95">
        <v>40000</v>
      </c>
      <c r="E9" s="95"/>
      <c r="F9" s="20"/>
    </row>
    <row r="10" spans="1:6" x14ac:dyDescent="0.2">
      <c r="A10" s="271" t="s">
        <v>16</v>
      </c>
      <c r="B10" s="271"/>
      <c r="C10" s="271"/>
      <c r="D10" s="95">
        <v>1500</v>
      </c>
      <c r="E10" s="95"/>
      <c r="F10" s="20"/>
    </row>
    <row r="11" spans="1:6" x14ac:dyDescent="0.2">
      <c r="A11" s="271" t="s">
        <v>17</v>
      </c>
      <c r="B11" s="271"/>
      <c r="C11" s="271"/>
      <c r="D11" s="95">
        <v>60000</v>
      </c>
      <c r="E11" s="95"/>
      <c r="F11" s="20"/>
    </row>
    <row r="12" spans="1:6" x14ac:dyDescent="0.2">
      <c r="A12" s="312" t="s">
        <v>208</v>
      </c>
      <c r="B12" s="271"/>
      <c r="C12" s="271"/>
      <c r="D12" s="95">
        <v>20000</v>
      </c>
      <c r="E12" s="95"/>
      <c r="F12" s="20"/>
    </row>
    <row r="13" spans="1:6" x14ac:dyDescent="0.2">
      <c r="A13" s="271" t="s">
        <v>18</v>
      </c>
      <c r="B13" s="271"/>
      <c r="C13" s="271"/>
      <c r="D13" s="95">
        <v>0</v>
      </c>
      <c r="E13" s="95"/>
      <c r="F13" s="20"/>
    </row>
    <row r="14" spans="1:6" x14ac:dyDescent="0.2">
      <c r="A14" s="271" t="s">
        <v>13</v>
      </c>
      <c r="B14" s="271"/>
      <c r="C14" s="271"/>
      <c r="D14" s="95">
        <v>2000</v>
      </c>
      <c r="E14" s="95"/>
      <c r="F14" s="20"/>
    </row>
    <row r="15" spans="1:6" x14ac:dyDescent="0.2">
      <c r="A15" s="271" t="s">
        <v>15</v>
      </c>
      <c r="B15" s="271"/>
      <c r="C15" s="271"/>
      <c r="D15" s="95">
        <v>6000</v>
      </c>
      <c r="E15" s="95"/>
      <c r="F15" s="20"/>
    </row>
    <row r="16" spans="1:6" x14ac:dyDescent="0.2">
      <c r="A16" s="312" t="s">
        <v>207</v>
      </c>
      <c r="B16" s="271"/>
      <c r="C16" s="271"/>
      <c r="D16" s="95">
        <v>80000</v>
      </c>
      <c r="E16" s="95"/>
      <c r="F16" s="20"/>
    </row>
    <row r="17" spans="1:6" x14ac:dyDescent="0.2">
      <c r="A17" s="312" t="s">
        <v>85</v>
      </c>
      <c r="B17" s="271"/>
      <c r="C17" s="271"/>
      <c r="D17" s="95"/>
      <c r="E17" s="95">
        <v>30000</v>
      </c>
      <c r="F17" s="20"/>
    </row>
    <row r="18" spans="1:6" x14ac:dyDescent="0.2">
      <c r="A18" s="271" t="s">
        <v>21</v>
      </c>
      <c r="B18" s="271"/>
      <c r="C18" s="271"/>
      <c r="D18" s="95"/>
      <c r="E18" s="95">
        <v>31000</v>
      </c>
      <c r="F18" s="20"/>
    </row>
    <row r="19" spans="1:6" x14ac:dyDescent="0.2">
      <c r="A19" s="312" t="s">
        <v>86</v>
      </c>
      <c r="B19" s="271"/>
      <c r="C19" s="271"/>
      <c r="D19" s="95"/>
      <c r="E19" s="243" t="s">
        <v>202</v>
      </c>
      <c r="F19" s="20"/>
    </row>
    <row r="20" spans="1:6" x14ac:dyDescent="0.2">
      <c r="A20" s="312" t="s">
        <v>209</v>
      </c>
      <c r="B20" s="271"/>
      <c r="C20" s="271"/>
      <c r="D20" s="95"/>
      <c r="E20" s="95">
        <v>50000</v>
      </c>
      <c r="F20" s="20"/>
    </row>
    <row r="21" spans="1:6" x14ac:dyDescent="0.2">
      <c r="A21" s="271" t="s">
        <v>22</v>
      </c>
      <c r="B21" s="271"/>
      <c r="C21" s="271"/>
      <c r="D21" s="95"/>
      <c r="E21" s="95">
        <v>0</v>
      </c>
      <c r="F21" s="20"/>
    </row>
    <row r="22" spans="1:6" x14ac:dyDescent="0.2">
      <c r="A22" s="312" t="s">
        <v>206</v>
      </c>
      <c r="B22" s="271"/>
      <c r="C22" s="271"/>
      <c r="D22" s="95"/>
      <c r="E22" s="95">
        <v>2000</v>
      </c>
      <c r="F22" s="20"/>
    </row>
    <row r="23" spans="1:6" x14ac:dyDescent="0.2">
      <c r="A23" s="271" t="s">
        <v>105</v>
      </c>
      <c r="B23" s="271"/>
      <c r="C23" s="271"/>
      <c r="D23" s="95"/>
      <c r="E23" s="95">
        <v>60000</v>
      </c>
      <c r="F23" s="20"/>
    </row>
    <row r="24" spans="1:6" x14ac:dyDescent="0.2">
      <c r="A24" s="271" t="s">
        <v>23</v>
      </c>
      <c r="B24" s="271"/>
      <c r="C24" s="271"/>
      <c r="D24" s="95"/>
      <c r="E24" s="95">
        <v>28500</v>
      </c>
      <c r="F24" s="20"/>
    </row>
    <row r="25" spans="1:6" x14ac:dyDescent="0.2">
      <c r="A25" s="312" t="s">
        <v>210</v>
      </c>
      <c r="B25" s="271"/>
      <c r="C25" s="271"/>
      <c r="D25" s="95">
        <v>4000</v>
      </c>
      <c r="E25" s="95"/>
      <c r="F25" s="20"/>
    </row>
    <row r="26" spans="1:6" x14ac:dyDescent="0.2">
      <c r="A26" s="271" t="s">
        <v>24</v>
      </c>
      <c r="B26" s="271"/>
      <c r="C26" s="271"/>
      <c r="D26" s="95"/>
      <c r="E26" s="95">
        <v>146000</v>
      </c>
      <c r="F26" s="20"/>
    </row>
    <row r="27" spans="1:6" x14ac:dyDescent="0.2">
      <c r="A27" s="271" t="s">
        <v>25</v>
      </c>
      <c r="B27" s="271"/>
      <c r="C27" s="271"/>
      <c r="D27" s="95"/>
      <c r="E27" s="95">
        <v>0</v>
      </c>
      <c r="F27" s="20"/>
    </row>
    <row r="28" spans="1:6" x14ac:dyDescent="0.2">
      <c r="A28" s="271" t="s">
        <v>26</v>
      </c>
      <c r="B28" s="271"/>
      <c r="C28" s="271"/>
      <c r="D28" s="95">
        <v>70000</v>
      </c>
      <c r="E28" s="95"/>
      <c r="F28" s="20"/>
    </row>
    <row r="29" spans="1:6" x14ac:dyDescent="0.2">
      <c r="A29" s="312" t="s">
        <v>89</v>
      </c>
      <c r="B29" s="271"/>
      <c r="C29" s="271"/>
      <c r="D29" s="95">
        <v>18900</v>
      </c>
      <c r="E29" s="95"/>
      <c r="F29" s="20"/>
    </row>
    <row r="30" spans="1:6" x14ac:dyDescent="0.2">
      <c r="A30" s="271" t="s">
        <v>27</v>
      </c>
      <c r="B30" s="271"/>
      <c r="C30" s="271"/>
      <c r="D30" s="95">
        <v>11000</v>
      </c>
      <c r="E30" s="95"/>
      <c r="F30" s="20"/>
    </row>
    <row r="31" spans="1:6" x14ac:dyDescent="0.2">
      <c r="A31" s="271" t="s">
        <v>28</v>
      </c>
      <c r="B31" s="271"/>
      <c r="C31" s="271"/>
      <c r="D31" s="95">
        <v>0</v>
      </c>
      <c r="E31" s="95"/>
      <c r="F31" s="20"/>
    </row>
    <row r="32" spans="1:6" x14ac:dyDescent="0.2">
      <c r="A32" s="271" t="s">
        <v>29</v>
      </c>
      <c r="B32" s="271"/>
      <c r="C32" s="271"/>
      <c r="D32" s="95">
        <v>0</v>
      </c>
      <c r="E32" s="95"/>
      <c r="F32" s="20"/>
    </row>
    <row r="33" spans="1:6" x14ac:dyDescent="0.2">
      <c r="A33" s="271" t="s">
        <v>30</v>
      </c>
      <c r="B33" s="271"/>
      <c r="C33" s="271"/>
      <c r="D33" s="95">
        <v>1100</v>
      </c>
      <c r="E33" s="95"/>
      <c r="F33" s="20"/>
    </row>
    <row r="34" spans="1:6" x14ac:dyDescent="0.2">
      <c r="A34" s="271" t="s">
        <v>31</v>
      </c>
      <c r="B34" s="271"/>
      <c r="C34" s="271"/>
      <c r="D34" s="95">
        <v>0</v>
      </c>
      <c r="E34" s="95"/>
      <c r="F34" s="20"/>
    </row>
    <row r="35" spans="1:6" x14ac:dyDescent="0.2">
      <c r="A35" s="273" t="s">
        <v>204</v>
      </c>
      <c r="B35" s="271"/>
      <c r="C35" s="271"/>
      <c r="D35" s="96">
        <v>3000</v>
      </c>
      <c r="E35" s="96"/>
      <c r="F35" s="20"/>
    </row>
    <row r="36" spans="1:6" ht="13.5" thickBot="1" x14ac:dyDescent="0.25">
      <c r="A36" s="271" t="s">
        <v>32</v>
      </c>
      <c r="B36" s="271"/>
      <c r="C36" s="271"/>
      <c r="D36" s="97">
        <f>SUM(D8:D35)</f>
        <v>347500</v>
      </c>
      <c r="E36" s="97">
        <f>SUM(E8:E35)</f>
        <v>347500</v>
      </c>
      <c r="F36" s="20"/>
    </row>
    <row r="37" spans="1:6" ht="13.5" thickTop="1" x14ac:dyDescent="0.2">
      <c r="A37" s="271"/>
      <c r="B37" s="271"/>
      <c r="C37" s="271"/>
      <c r="D37" s="12"/>
      <c r="E37" s="17"/>
      <c r="F37" s="20"/>
    </row>
    <row r="38" spans="1:6" x14ac:dyDescent="0.2">
      <c r="A38" s="272" t="s">
        <v>33</v>
      </c>
      <c r="B38" s="272"/>
      <c r="C38" s="272"/>
      <c r="D38" s="12"/>
      <c r="E38" s="17"/>
      <c r="F38" s="20"/>
    </row>
    <row r="39" spans="1:6" x14ac:dyDescent="0.2">
      <c r="A39" s="312" t="s">
        <v>211</v>
      </c>
      <c r="B39" s="271"/>
      <c r="C39" s="271"/>
      <c r="D39" s="98">
        <v>10000</v>
      </c>
      <c r="E39" s="17"/>
      <c r="F39" s="20"/>
    </row>
    <row r="40" spans="1:6" x14ac:dyDescent="0.2">
      <c r="A40" s="271" t="s">
        <v>35</v>
      </c>
      <c r="B40" s="271"/>
      <c r="C40" s="271"/>
      <c r="D40" s="98">
        <v>1500</v>
      </c>
      <c r="E40" s="17"/>
      <c r="F40" s="20"/>
    </row>
    <row r="41" spans="1:6" x14ac:dyDescent="0.2">
      <c r="A41" s="271" t="s">
        <v>36</v>
      </c>
      <c r="B41" s="271"/>
      <c r="C41" s="271"/>
      <c r="D41" s="99">
        <v>50000</v>
      </c>
      <c r="E41" s="17"/>
      <c r="F41" s="20"/>
    </row>
    <row r="42" spans="1:6" x14ac:dyDescent="0.2">
      <c r="A42" s="271" t="s">
        <v>37</v>
      </c>
      <c r="B42" s="271"/>
      <c r="C42" s="271"/>
      <c r="D42" s="18">
        <v>0.12</v>
      </c>
      <c r="E42" s="17"/>
      <c r="F42" s="20"/>
    </row>
    <row r="43" spans="1:6" x14ac:dyDescent="0.2">
      <c r="A43" s="271" t="s">
        <v>38</v>
      </c>
      <c r="B43" s="271"/>
      <c r="C43" s="271"/>
      <c r="D43" s="15">
        <v>10</v>
      </c>
      <c r="E43" s="17" t="s">
        <v>39</v>
      </c>
      <c r="F43" s="20"/>
    </row>
    <row r="44" spans="1:6" x14ac:dyDescent="0.2">
      <c r="A44" s="273" t="s">
        <v>203</v>
      </c>
      <c r="B44" s="271"/>
      <c r="C44" s="271"/>
      <c r="D44" s="98">
        <v>20000</v>
      </c>
      <c r="E44" s="17"/>
      <c r="F44" s="20"/>
    </row>
    <row r="45" spans="1:6" x14ac:dyDescent="0.2">
      <c r="A45" s="271" t="s">
        <v>40</v>
      </c>
      <c r="B45" s="271"/>
      <c r="C45" s="271"/>
      <c r="D45" s="18">
        <v>0.08</v>
      </c>
      <c r="E45" s="17"/>
      <c r="F45" s="20"/>
    </row>
    <row r="46" spans="1:6" x14ac:dyDescent="0.2">
      <c r="A46" s="271" t="s">
        <v>106</v>
      </c>
      <c r="B46" s="271"/>
      <c r="C46" s="271"/>
      <c r="D46" s="98">
        <v>6000</v>
      </c>
      <c r="E46" s="17"/>
      <c r="F46" s="20"/>
    </row>
    <row r="47" spans="1:6" x14ac:dyDescent="0.2">
      <c r="A47" s="271" t="s">
        <v>180</v>
      </c>
      <c r="B47" s="271"/>
      <c r="C47" s="271"/>
      <c r="D47" s="99">
        <v>800</v>
      </c>
      <c r="E47" s="17"/>
      <c r="F47" s="20"/>
    </row>
    <row r="48" spans="1:6" x14ac:dyDescent="0.2">
      <c r="A48" s="271" t="s">
        <v>181</v>
      </c>
      <c r="B48" s="271"/>
      <c r="C48" s="271"/>
      <c r="D48" s="99"/>
      <c r="E48" s="17"/>
      <c r="F48" s="20"/>
    </row>
    <row r="49" spans="1:6" x14ac:dyDescent="0.2">
      <c r="A49" s="273" t="s">
        <v>212</v>
      </c>
      <c r="B49" s="271"/>
      <c r="C49" s="271"/>
      <c r="D49" s="99">
        <v>2000</v>
      </c>
      <c r="E49" s="17"/>
      <c r="F49" s="20"/>
    </row>
    <row r="50" spans="1:6" x14ac:dyDescent="0.2">
      <c r="A50" s="271" t="s">
        <v>41</v>
      </c>
      <c r="B50" s="271"/>
      <c r="C50" s="271"/>
      <c r="D50" s="98">
        <v>2000</v>
      </c>
      <c r="E50" s="17"/>
      <c r="F50" s="20"/>
    </row>
    <row r="51" spans="1:6" x14ac:dyDescent="0.2">
      <c r="A51" s="271" t="s">
        <v>42</v>
      </c>
      <c r="B51" s="271"/>
      <c r="C51" s="271"/>
      <c r="D51" s="99">
        <v>1000</v>
      </c>
      <c r="E51" s="17"/>
      <c r="F51" s="20"/>
    </row>
    <row r="52" spans="1:6" x14ac:dyDescent="0.2">
      <c r="A52" s="271"/>
      <c r="B52" s="271"/>
      <c r="C52" s="271"/>
      <c r="D52" s="92"/>
      <c r="E52" s="92"/>
      <c r="F52" s="20"/>
    </row>
  </sheetData>
  <sheetProtection selectLockedCells="1" selectUnlockedCells="1"/>
  <mergeCells count="49">
    <mergeCell ref="A1:B1"/>
    <mergeCell ref="A8:C8"/>
    <mergeCell ref="A9:C9"/>
    <mergeCell ref="A10:C10"/>
    <mergeCell ref="A11:C11"/>
    <mergeCell ref="A5:E5"/>
    <mergeCell ref="A4:E4"/>
    <mergeCell ref="A3:E3"/>
    <mergeCell ref="A28:C28"/>
    <mergeCell ref="A18:C18"/>
    <mergeCell ref="A12:C12"/>
    <mergeCell ref="A13:C13"/>
    <mergeCell ref="A14:C14"/>
    <mergeCell ref="A15:C15"/>
    <mergeCell ref="A25:C25"/>
    <mergeCell ref="A16:C16"/>
    <mergeCell ref="A26:C26"/>
    <mergeCell ref="A27:C27"/>
    <mergeCell ref="A19:C19"/>
    <mergeCell ref="A20:C20"/>
    <mergeCell ref="A21:C21"/>
    <mergeCell ref="A22:C22"/>
    <mergeCell ref="A23:C23"/>
    <mergeCell ref="A24:C24"/>
    <mergeCell ref="A17:C17"/>
    <mergeCell ref="A29:C29"/>
    <mergeCell ref="A30:C30"/>
    <mergeCell ref="A31:C31"/>
    <mergeCell ref="A32:C32"/>
    <mergeCell ref="A35:C35"/>
    <mergeCell ref="A33:C33"/>
    <mergeCell ref="A51:C51"/>
    <mergeCell ref="A52:C52"/>
    <mergeCell ref="A44:C44"/>
    <mergeCell ref="A45:C45"/>
    <mergeCell ref="A46:C46"/>
    <mergeCell ref="A47:C47"/>
    <mergeCell ref="A48:C48"/>
    <mergeCell ref="A49:C49"/>
    <mergeCell ref="A42:C42"/>
    <mergeCell ref="A34:C34"/>
    <mergeCell ref="A43:C43"/>
    <mergeCell ref="A50:C50"/>
    <mergeCell ref="A38:C38"/>
    <mergeCell ref="A40:C40"/>
    <mergeCell ref="A41:C41"/>
    <mergeCell ref="A39:C39"/>
    <mergeCell ref="A36:C36"/>
    <mergeCell ref="A37:C37"/>
  </mergeCells>
  <phoneticPr fontId="16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autoPageBreaks="0"/>
  </sheetPr>
  <dimension ref="A1:AW164"/>
  <sheetViews>
    <sheetView showGridLines="0" zoomScaleNormal="100" workbookViewId="0">
      <selection activeCell="D1" sqref="D1:E1"/>
    </sheetView>
  </sheetViews>
  <sheetFormatPr defaultRowHeight="12.75" x14ac:dyDescent="0.2"/>
  <cols>
    <col min="1" max="1" width="2.7109375" style="2" customWidth="1"/>
    <col min="2" max="7" width="12.7109375" style="2" customWidth="1"/>
    <col min="8" max="8" width="2.7109375" style="5" customWidth="1"/>
    <col min="9" max="18" width="12.7109375" style="5" customWidth="1"/>
    <col min="19" max="49" width="9.140625" style="5"/>
    <col min="50" max="16384" width="9.140625" style="2"/>
  </cols>
  <sheetData>
    <row r="1" spans="1:8" x14ac:dyDescent="0.2">
      <c r="B1" s="5"/>
      <c r="C1" s="3" t="s">
        <v>0</v>
      </c>
      <c r="D1" s="288" t="s">
        <v>3</v>
      </c>
      <c r="E1" s="288"/>
    </row>
    <row r="2" spans="1:8" x14ac:dyDescent="0.2">
      <c r="B2" s="5"/>
      <c r="C2" s="3" t="s">
        <v>2</v>
      </c>
      <c r="D2" s="288" t="s">
        <v>107</v>
      </c>
      <c r="E2" s="288"/>
    </row>
    <row r="3" spans="1:8" x14ac:dyDescent="0.2">
      <c r="B3" s="5"/>
      <c r="C3" s="5"/>
      <c r="D3" s="290" t="s">
        <v>108</v>
      </c>
      <c r="E3" s="290"/>
    </row>
    <row r="4" spans="1:8" x14ac:dyDescent="0.2">
      <c r="B4" s="5"/>
      <c r="C4" s="5"/>
      <c r="D4" s="5"/>
      <c r="E4" s="1"/>
      <c r="F4" s="1"/>
      <c r="G4"/>
    </row>
    <row r="5" spans="1:8" x14ac:dyDescent="0.2">
      <c r="A5" s="241"/>
      <c r="B5" s="272" t="s">
        <v>148</v>
      </c>
      <c r="C5" s="272"/>
      <c r="D5" s="272"/>
      <c r="E5" s="35"/>
      <c r="F5" s="35"/>
      <c r="G5" s="20"/>
      <c r="H5" s="16"/>
    </row>
    <row r="6" spans="1:8" x14ac:dyDescent="0.2">
      <c r="A6" s="241"/>
      <c r="B6" s="269" t="s">
        <v>5</v>
      </c>
      <c r="C6" s="269"/>
      <c r="D6" s="269"/>
      <c r="E6" s="269"/>
      <c r="F6" s="269"/>
      <c r="G6" s="269"/>
      <c r="H6" s="16"/>
    </row>
    <row r="7" spans="1:8" x14ac:dyDescent="0.2">
      <c r="A7" s="241"/>
      <c r="B7" s="268" t="s">
        <v>14</v>
      </c>
      <c r="C7" s="268"/>
      <c r="D7" s="268"/>
      <c r="E7" s="268"/>
      <c r="F7" s="268"/>
      <c r="G7" s="268"/>
      <c r="H7" s="16"/>
    </row>
    <row r="8" spans="1:8" x14ac:dyDescent="0.2">
      <c r="A8" s="241"/>
      <c r="B8" s="286" t="s">
        <v>213</v>
      </c>
      <c r="C8" s="283"/>
      <c r="D8" s="283"/>
      <c r="E8" s="283"/>
      <c r="F8" s="283"/>
      <c r="G8" s="283"/>
      <c r="H8" s="16"/>
    </row>
    <row r="9" spans="1:8" x14ac:dyDescent="0.2">
      <c r="A9" s="241"/>
      <c r="B9" s="12"/>
      <c r="C9" s="12"/>
      <c r="D9" s="12"/>
      <c r="E9" s="12"/>
      <c r="F9" s="12"/>
      <c r="G9" s="12"/>
      <c r="H9" s="16"/>
    </row>
    <row r="10" spans="1:8" x14ac:dyDescent="0.2">
      <c r="A10" s="241"/>
      <c r="B10" s="289" t="s">
        <v>8</v>
      </c>
      <c r="C10" s="289"/>
      <c r="D10" s="289"/>
      <c r="E10" s="14" t="s">
        <v>9</v>
      </c>
      <c r="F10" s="14" t="s">
        <v>10</v>
      </c>
      <c r="G10" s="17"/>
      <c r="H10" s="16"/>
    </row>
    <row r="11" spans="1:8" x14ac:dyDescent="0.2">
      <c r="A11" s="241"/>
      <c r="B11" s="275" t="s">
        <v>11</v>
      </c>
      <c r="C11" s="275"/>
      <c r="D11" s="275"/>
      <c r="E11" s="105">
        <v>30000</v>
      </c>
      <c r="F11" s="106"/>
      <c r="G11" s="20"/>
      <c r="H11" s="16"/>
    </row>
    <row r="12" spans="1:8" x14ac:dyDescent="0.2">
      <c r="A12" s="241"/>
      <c r="B12" s="271" t="s">
        <v>12</v>
      </c>
      <c r="C12" s="271"/>
      <c r="D12" s="271"/>
      <c r="E12" s="107">
        <v>40000</v>
      </c>
      <c r="F12" s="108"/>
      <c r="G12" s="20"/>
      <c r="H12" s="16"/>
    </row>
    <row r="13" spans="1:8" x14ac:dyDescent="0.2">
      <c r="A13" s="241"/>
      <c r="B13" s="271" t="s">
        <v>16</v>
      </c>
      <c r="C13" s="271"/>
      <c r="D13" s="271"/>
      <c r="E13" s="107">
        <v>800</v>
      </c>
      <c r="F13" s="108"/>
      <c r="G13" s="20"/>
      <c r="H13" s="16"/>
    </row>
    <row r="14" spans="1:8" x14ac:dyDescent="0.2">
      <c r="A14" s="241"/>
      <c r="B14" s="271" t="s">
        <v>17</v>
      </c>
      <c r="C14" s="271"/>
      <c r="D14" s="271"/>
      <c r="E14" s="107">
        <v>60000</v>
      </c>
      <c r="F14" s="108"/>
      <c r="G14" s="20"/>
      <c r="H14" s="16"/>
    </row>
    <row r="15" spans="1:8" x14ac:dyDescent="0.2">
      <c r="A15" s="241"/>
      <c r="B15" s="312" t="s">
        <v>208</v>
      </c>
      <c r="C15" s="271"/>
      <c r="D15" s="271"/>
      <c r="E15" s="107">
        <v>20000</v>
      </c>
      <c r="F15" s="108"/>
      <c r="G15" s="17"/>
      <c r="H15" s="16"/>
    </row>
    <row r="16" spans="1:8" x14ac:dyDescent="0.2">
      <c r="A16" s="241"/>
      <c r="B16" s="271" t="s">
        <v>18</v>
      </c>
      <c r="C16" s="271"/>
      <c r="D16" s="271"/>
      <c r="E16" s="107">
        <v>1333</v>
      </c>
      <c r="F16" s="108"/>
      <c r="G16" s="17"/>
      <c r="H16" s="16"/>
    </row>
    <row r="17" spans="1:8" x14ac:dyDescent="0.2">
      <c r="A17" s="241"/>
      <c r="B17" s="271" t="s">
        <v>13</v>
      </c>
      <c r="C17" s="271"/>
      <c r="D17" s="271"/>
      <c r="E17" s="107">
        <v>1000</v>
      </c>
      <c r="F17" s="108"/>
      <c r="G17" s="17"/>
      <c r="H17" s="16"/>
    </row>
    <row r="18" spans="1:8" x14ac:dyDescent="0.2">
      <c r="A18" s="241"/>
      <c r="B18" s="271" t="s">
        <v>15</v>
      </c>
      <c r="C18" s="271"/>
      <c r="D18" s="271"/>
      <c r="E18" s="107">
        <v>3750</v>
      </c>
      <c r="F18" s="108"/>
      <c r="G18" s="17"/>
      <c r="H18" s="16"/>
    </row>
    <row r="19" spans="1:8" x14ac:dyDescent="0.2">
      <c r="A19" s="241"/>
      <c r="B19" s="312" t="s">
        <v>207</v>
      </c>
      <c r="C19" s="271"/>
      <c r="D19" s="271"/>
      <c r="E19" s="107">
        <v>80000</v>
      </c>
      <c r="F19" s="108"/>
      <c r="G19" s="17"/>
      <c r="H19" s="16"/>
    </row>
    <row r="20" spans="1:8" x14ac:dyDescent="0.2">
      <c r="A20" s="241"/>
      <c r="B20" s="312" t="s">
        <v>85</v>
      </c>
      <c r="C20" s="271"/>
      <c r="D20" s="271"/>
      <c r="E20" s="107"/>
      <c r="F20" s="108">
        <f>30000+10000</f>
        <v>40000</v>
      </c>
      <c r="G20" s="12"/>
      <c r="H20" s="16"/>
    </row>
    <row r="21" spans="1:8" x14ac:dyDescent="0.2">
      <c r="A21" s="241"/>
      <c r="B21" s="271" t="s">
        <v>21</v>
      </c>
      <c r="C21" s="271"/>
      <c r="D21" s="271"/>
      <c r="E21" s="107"/>
      <c r="F21" s="108">
        <v>31000</v>
      </c>
      <c r="G21" s="12"/>
      <c r="H21" s="16"/>
    </row>
    <row r="22" spans="1:8" x14ac:dyDescent="0.2">
      <c r="A22" s="241"/>
      <c r="B22" s="312" t="s">
        <v>86</v>
      </c>
      <c r="C22" s="271"/>
      <c r="D22" s="271"/>
      <c r="E22" s="107"/>
      <c r="F22" s="108">
        <v>1500</v>
      </c>
      <c r="G22" s="12"/>
      <c r="H22" s="16"/>
    </row>
    <row r="23" spans="1:8" x14ac:dyDescent="0.2">
      <c r="A23" s="241"/>
      <c r="B23" s="312" t="s">
        <v>209</v>
      </c>
      <c r="C23" s="271"/>
      <c r="D23" s="271"/>
      <c r="E23" s="107"/>
      <c r="F23" s="108">
        <v>50000</v>
      </c>
      <c r="G23" s="12"/>
      <c r="H23" s="16"/>
    </row>
    <row r="24" spans="1:8" x14ac:dyDescent="0.2">
      <c r="A24" s="241"/>
      <c r="B24" s="271" t="s">
        <v>22</v>
      </c>
      <c r="C24" s="271"/>
      <c r="D24" s="271"/>
      <c r="E24" s="107"/>
      <c r="F24" s="108">
        <v>1500</v>
      </c>
      <c r="G24" s="12"/>
      <c r="H24" s="16"/>
    </row>
    <row r="25" spans="1:8" x14ac:dyDescent="0.2">
      <c r="A25" s="241"/>
      <c r="B25" s="312" t="s">
        <v>206</v>
      </c>
      <c r="C25" s="271"/>
      <c r="D25" s="271"/>
      <c r="E25" s="107"/>
      <c r="F25" s="108">
        <v>2000</v>
      </c>
      <c r="G25" s="12"/>
      <c r="H25" s="16"/>
    </row>
    <row r="26" spans="1:8" x14ac:dyDescent="0.2">
      <c r="A26" s="241"/>
      <c r="B26" s="271" t="s">
        <v>105</v>
      </c>
      <c r="C26" s="271"/>
      <c r="D26" s="271"/>
      <c r="E26" s="107"/>
      <c r="F26" s="108">
        <v>60000</v>
      </c>
      <c r="G26" s="12"/>
      <c r="H26" s="16"/>
    </row>
    <row r="27" spans="1:8" x14ac:dyDescent="0.2">
      <c r="A27" s="241"/>
      <c r="B27" s="271" t="s">
        <v>23</v>
      </c>
      <c r="C27" s="271"/>
      <c r="D27" s="271"/>
      <c r="E27" s="107"/>
      <c r="F27" s="108">
        <v>28500</v>
      </c>
      <c r="G27" s="12"/>
      <c r="H27" s="16"/>
    </row>
    <row r="28" spans="1:8" x14ac:dyDescent="0.2">
      <c r="A28" s="241"/>
      <c r="B28" s="312" t="s">
        <v>210</v>
      </c>
      <c r="C28" s="271"/>
      <c r="D28" s="271"/>
      <c r="E28" s="107">
        <v>4000</v>
      </c>
      <c r="F28" s="108"/>
      <c r="G28" s="12"/>
      <c r="H28" s="16"/>
    </row>
    <row r="29" spans="1:8" x14ac:dyDescent="0.2">
      <c r="A29" s="241"/>
      <c r="B29" s="271" t="s">
        <v>24</v>
      </c>
      <c r="C29" s="271"/>
      <c r="D29" s="271"/>
      <c r="E29" s="107"/>
      <c r="F29" s="108">
        <v>146000</v>
      </c>
      <c r="G29" s="31"/>
      <c r="H29" s="16"/>
    </row>
    <row r="30" spans="1:8" x14ac:dyDescent="0.2">
      <c r="A30" s="241"/>
      <c r="B30" s="271" t="s">
        <v>25</v>
      </c>
      <c r="C30" s="271"/>
      <c r="D30" s="271"/>
      <c r="E30" s="107"/>
      <c r="F30" s="108">
        <v>1333</v>
      </c>
      <c r="G30" s="12"/>
      <c r="H30" s="16"/>
    </row>
    <row r="31" spans="1:8" x14ac:dyDescent="0.2">
      <c r="A31" s="241"/>
      <c r="B31" s="271" t="s">
        <v>26</v>
      </c>
      <c r="C31" s="271"/>
      <c r="D31" s="271"/>
      <c r="E31" s="107">
        <v>70000</v>
      </c>
      <c r="F31" s="108"/>
      <c r="G31" s="12"/>
      <c r="H31" s="16"/>
    </row>
    <row r="32" spans="1:8" x14ac:dyDescent="0.2">
      <c r="A32" s="241"/>
      <c r="B32" s="312" t="s">
        <v>89</v>
      </c>
      <c r="C32" s="271"/>
      <c r="D32" s="271"/>
      <c r="E32" s="107">
        <f>18900+1500</f>
        <v>20400</v>
      </c>
      <c r="F32" s="108"/>
      <c r="G32" s="12"/>
      <c r="H32" s="16"/>
    </row>
    <row r="33" spans="1:8" x14ac:dyDescent="0.2">
      <c r="A33" s="241"/>
      <c r="B33" s="271" t="s">
        <v>27</v>
      </c>
      <c r="C33" s="271"/>
      <c r="D33" s="271"/>
      <c r="E33" s="107">
        <f>11000+1000</f>
        <v>12000</v>
      </c>
      <c r="F33" s="108"/>
      <c r="G33" s="12"/>
      <c r="H33" s="16"/>
    </row>
    <row r="34" spans="1:8" x14ac:dyDescent="0.2">
      <c r="A34" s="241"/>
      <c r="B34" s="271" t="s">
        <v>28</v>
      </c>
      <c r="C34" s="271"/>
      <c r="D34" s="271"/>
      <c r="E34" s="107">
        <v>10000</v>
      </c>
      <c r="F34" s="108"/>
      <c r="G34" s="12"/>
      <c r="H34" s="16"/>
    </row>
    <row r="35" spans="1:8" x14ac:dyDescent="0.2">
      <c r="A35" s="241"/>
      <c r="B35" s="271" t="s">
        <v>29</v>
      </c>
      <c r="C35" s="271"/>
      <c r="D35" s="271"/>
      <c r="E35" s="107">
        <v>1500</v>
      </c>
      <c r="F35" s="108"/>
      <c r="G35" s="12"/>
      <c r="H35" s="16"/>
    </row>
    <row r="36" spans="1:8" x14ac:dyDescent="0.2">
      <c r="A36" s="241"/>
      <c r="B36" s="271" t="s">
        <v>30</v>
      </c>
      <c r="C36" s="271"/>
      <c r="D36" s="271"/>
      <c r="E36" s="107">
        <f>1100+700</f>
        <v>1800</v>
      </c>
      <c r="F36" s="108"/>
      <c r="G36" s="12"/>
      <c r="H36" s="16"/>
    </row>
    <row r="37" spans="1:8" x14ac:dyDescent="0.2">
      <c r="A37" s="241"/>
      <c r="B37" s="271" t="s">
        <v>31</v>
      </c>
      <c r="C37" s="271"/>
      <c r="D37" s="271"/>
      <c r="E37" s="107">
        <f>6000-3750</f>
        <v>2250</v>
      </c>
      <c r="F37" s="316"/>
      <c r="G37" s="12"/>
      <c r="H37" s="16"/>
    </row>
    <row r="38" spans="1:8" x14ac:dyDescent="0.2">
      <c r="A38" s="241"/>
      <c r="B38" s="273" t="s">
        <v>204</v>
      </c>
      <c r="C38" s="271"/>
      <c r="D38" s="271"/>
      <c r="E38" s="314">
        <v>3000</v>
      </c>
      <c r="F38" s="110"/>
      <c r="G38" s="12"/>
      <c r="H38" s="16"/>
    </row>
    <row r="39" spans="1:8" ht="13.5" thickBot="1" x14ac:dyDescent="0.25">
      <c r="A39" s="241"/>
      <c r="B39" s="273" t="s">
        <v>204</v>
      </c>
      <c r="C39" s="271"/>
      <c r="D39" s="271"/>
      <c r="E39" s="315">
        <f>SUM(E11:E38)</f>
        <v>361833</v>
      </c>
      <c r="F39" s="315">
        <f>SUM(F11:F38)</f>
        <v>361833</v>
      </c>
      <c r="G39" s="12"/>
      <c r="H39" s="16"/>
    </row>
    <row r="40" spans="1:8" ht="13.5" thickTop="1" x14ac:dyDescent="0.2">
      <c r="A40" s="241"/>
      <c r="B40" s="287"/>
      <c r="C40" s="287"/>
      <c r="D40" s="287"/>
      <c r="E40" s="32" t="str">
        <f>IF(E39="","",IF(E39=361833,"Correct!","Try again!"))</f>
        <v>Correct!</v>
      </c>
      <c r="F40" s="32" t="str">
        <f>IF(F39="","",IF(F39=361833,"Correct!","Try again!"))</f>
        <v>Correct!</v>
      </c>
      <c r="G40" s="32"/>
      <c r="H40" s="16"/>
    </row>
    <row r="41" spans="1:8" x14ac:dyDescent="0.2">
      <c r="A41" s="9"/>
      <c r="B41" s="76"/>
      <c r="C41" s="76"/>
      <c r="D41" s="76"/>
      <c r="E41" s="77"/>
      <c r="F41" s="77"/>
      <c r="G41" s="33"/>
    </row>
    <row r="42" spans="1:8" x14ac:dyDescent="0.2">
      <c r="A42" s="241"/>
      <c r="B42" s="272" t="s">
        <v>149</v>
      </c>
      <c r="C42" s="272"/>
      <c r="D42" s="272"/>
      <c r="E42" s="20"/>
      <c r="F42" s="20"/>
      <c r="G42" s="30"/>
      <c r="H42" s="16"/>
    </row>
    <row r="43" spans="1:8" x14ac:dyDescent="0.2">
      <c r="A43" s="241"/>
      <c r="B43" s="269" t="s">
        <v>5</v>
      </c>
      <c r="C43" s="269"/>
      <c r="D43" s="269"/>
      <c r="E43" s="269"/>
      <c r="F43" s="269"/>
      <c r="G43" s="269"/>
      <c r="H43" s="16"/>
    </row>
    <row r="44" spans="1:8" x14ac:dyDescent="0.2">
      <c r="A44" s="241"/>
      <c r="B44" s="283" t="s">
        <v>1</v>
      </c>
      <c r="C44" s="283"/>
      <c r="D44" s="283"/>
      <c r="E44" s="283"/>
      <c r="F44" s="283"/>
      <c r="G44" s="283"/>
      <c r="H44" s="16"/>
    </row>
    <row r="45" spans="1:8" x14ac:dyDescent="0.2">
      <c r="A45" s="241"/>
      <c r="B45" s="286" t="s">
        <v>214</v>
      </c>
      <c r="C45" s="283"/>
      <c r="D45" s="283"/>
      <c r="E45" s="283"/>
      <c r="F45" s="283"/>
      <c r="G45" s="283"/>
      <c r="H45" s="16"/>
    </row>
    <row r="46" spans="1:8" x14ac:dyDescent="0.2">
      <c r="A46" s="241"/>
      <c r="B46" s="277"/>
      <c r="C46" s="277"/>
      <c r="D46" s="277"/>
      <c r="E46" s="21"/>
      <c r="F46" s="21"/>
      <c r="G46" s="12"/>
      <c r="H46" s="16"/>
    </row>
    <row r="47" spans="1:8" x14ac:dyDescent="0.2">
      <c r="A47" s="241"/>
      <c r="B47" s="277" t="s">
        <v>24</v>
      </c>
      <c r="C47" s="277"/>
      <c r="D47" s="277"/>
      <c r="E47" s="231"/>
      <c r="F47" s="127">
        <v>146000</v>
      </c>
      <c r="G47" s="12"/>
      <c r="H47" s="16"/>
    </row>
    <row r="48" spans="1:8" x14ac:dyDescent="0.2">
      <c r="A48" s="241"/>
      <c r="B48" s="277" t="s">
        <v>26</v>
      </c>
      <c r="C48" s="277"/>
      <c r="D48" s="277"/>
      <c r="E48" s="231"/>
      <c r="F48" s="110">
        <v>70000</v>
      </c>
      <c r="G48" s="12"/>
      <c r="H48" s="16"/>
    </row>
    <row r="49" spans="1:8" x14ac:dyDescent="0.2">
      <c r="A49" s="241"/>
      <c r="B49" s="277" t="s">
        <v>44</v>
      </c>
      <c r="C49" s="277"/>
      <c r="D49" s="277"/>
      <c r="E49" s="231"/>
      <c r="F49" s="232">
        <f>F47-F48</f>
        <v>76000</v>
      </c>
      <c r="G49" s="12"/>
      <c r="H49" s="16"/>
    </row>
    <row r="50" spans="1:8" x14ac:dyDescent="0.2">
      <c r="A50" s="241"/>
      <c r="B50" s="277"/>
      <c r="C50" s="277"/>
      <c r="D50" s="277"/>
      <c r="E50" s="231"/>
      <c r="F50" s="233"/>
      <c r="G50" s="12"/>
      <c r="H50" s="16"/>
    </row>
    <row r="51" spans="1:8" x14ac:dyDescent="0.2">
      <c r="A51" s="241"/>
      <c r="B51" s="277" t="s">
        <v>150</v>
      </c>
      <c r="C51" s="277"/>
      <c r="D51" s="277"/>
      <c r="E51" s="231"/>
      <c r="F51" s="95"/>
      <c r="G51" s="12"/>
      <c r="H51" s="16"/>
    </row>
    <row r="52" spans="1:8" x14ac:dyDescent="0.2">
      <c r="A52" s="241"/>
      <c r="B52" s="317" t="s">
        <v>91</v>
      </c>
      <c r="C52" s="277"/>
      <c r="D52" s="277"/>
      <c r="E52" s="108">
        <f>E32</f>
        <v>20400</v>
      </c>
      <c r="F52" s="95"/>
      <c r="G52" s="12"/>
      <c r="H52" s="16"/>
    </row>
    <row r="53" spans="1:8" x14ac:dyDescent="0.2">
      <c r="A53" s="241"/>
      <c r="B53" s="317" t="s">
        <v>45</v>
      </c>
      <c r="C53" s="277"/>
      <c r="D53" s="277"/>
      <c r="E53" s="108">
        <f>E33</f>
        <v>12000</v>
      </c>
      <c r="F53" s="95"/>
      <c r="G53" s="12"/>
      <c r="H53" s="16"/>
    </row>
    <row r="54" spans="1:8" x14ac:dyDescent="0.2">
      <c r="A54" s="241"/>
      <c r="B54" s="317" t="s">
        <v>46</v>
      </c>
      <c r="C54" s="277"/>
      <c r="D54" s="277"/>
      <c r="E54" s="108">
        <f>E34</f>
        <v>10000</v>
      </c>
      <c r="F54" s="95"/>
      <c r="G54" s="12"/>
      <c r="H54" s="16"/>
    </row>
    <row r="55" spans="1:8" x14ac:dyDescent="0.2">
      <c r="A55" s="241"/>
      <c r="B55" s="317" t="s">
        <v>48</v>
      </c>
      <c r="C55" s="277"/>
      <c r="D55" s="277"/>
      <c r="E55" s="108">
        <f>E36</f>
        <v>1800</v>
      </c>
      <c r="F55" s="95"/>
      <c r="G55" s="12"/>
      <c r="H55" s="16"/>
    </row>
    <row r="56" spans="1:8" x14ac:dyDescent="0.2">
      <c r="A56" s="241"/>
      <c r="B56" s="317" t="s">
        <v>49</v>
      </c>
      <c r="C56" s="277"/>
      <c r="D56" s="277"/>
      <c r="E56" s="108">
        <f>E37</f>
        <v>2250</v>
      </c>
      <c r="F56" s="95"/>
      <c r="G56" s="12"/>
      <c r="H56" s="16"/>
    </row>
    <row r="57" spans="1:8" x14ac:dyDescent="0.2">
      <c r="A57" s="241"/>
      <c r="B57" s="279" t="s">
        <v>205</v>
      </c>
      <c r="C57" s="277"/>
      <c r="D57" s="277"/>
      <c r="E57" s="110">
        <f>E38</f>
        <v>3000</v>
      </c>
      <c r="F57" s="95"/>
      <c r="G57" s="12"/>
      <c r="H57" s="16"/>
    </row>
    <row r="58" spans="1:8" x14ac:dyDescent="0.2">
      <c r="A58" s="241"/>
      <c r="B58" s="277" t="s">
        <v>151</v>
      </c>
      <c r="C58" s="277"/>
      <c r="D58" s="277"/>
      <c r="E58" s="95"/>
      <c r="F58" s="110">
        <f>SUM(E52:E57)</f>
        <v>49450</v>
      </c>
      <c r="G58" s="12"/>
      <c r="H58" s="16"/>
    </row>
    <row r="59" spans="1:8" x14ac:dyDescent="0.2">
      <c r="A59" s="241"/>
      <c r="B59" s="277" t="s">
        <v>152</v>
      </c>
      <c r="C59" s="277"/>
      <c r="D59" s="277"/>
      <c r="E59" s="95"/>
      <c r="F59" s="234">
        <f>F49-F58</f>
        <v>26550</v>
      </c>
      <c r="G59" s="12"/>
      <c r="H59" s="16"/>
    </row>
    <row r="60" spans="1:8" x14ac:dyDescent="0.2">
      <c r="A60" s="241"/>
      <c r="B60" s="277" t="s">
        <v>153</v>
      </c>
      <c r="C60" s="277"/>
      <c r="D60" s="277"/>
      <c r="E60" s="95"/>
      <c r="F60" s="231"/>
      <c r="G60" s="12"/>
      <c r="H60" s="16"/>
    </row>
    <row r="61" spans="1:8" x14ac:dyDescent="0.2">
      <c r="A61" s="241"/>
      <c r="B61" s="277" t="s">
        <v>154</v>
      </c>
      <c r="C61" s="277"/>
      <c r="D61" s="277"/>
      <c r="E61" s="235">
        <f>F30</f>
        <v>1333</v>
      </c>
      <c r="F61" s="231"/>
      <c r="G61" s="12"/>
      <c r="H61" s="16"/>
    </row>
    <row r="62" spans="1:8" x14ac:dyDescent="0.2">
      <c r="A62" s="241"/>
      <c r="B62" s="277" t="s">
        <v>47</v>
      </c>
      <c r="C62" s="277"/>
      <c r="D62" s="277"/>
      <c r="E62" s="236">
        <f>-E35</f>
        <v>-1500</v>
      </c>
      <c r="F62" s="110">
        <f>SUM(E61:E62)</f>
        <v>-167</v>
      </c>
      <c r="G62" s="12"/>
      <c r="H62" s="16"/>
    </row>
    <row r="63" spans="1:8" ht="13.5" thickBot="1" x14ac:dyDescent="0.25">
      <c r="A63" s="241"/>
      <c r="B63" s="277" t="s">
        <v>50</v>
      </c>
      <c r="C63" s="277"/>
      <c r="D63" s="277"/>
      <c r="E63" s="95"/>
      <c r="F63" s="237">
        <f>F59+F62</f>
        <v>26383</v>
      </c>
      <c r="G63" s="12"/>
      <c r="H63" s="16"/>
    </row>
    <row r="64" spans="1:8" ht="14.25" thickTop="1" thickBot="1" x14ac:dyDescent="0.25">
      <c r="A64" s="241"/>
      <c r="B64" s="285"/>
      <c r="C64" s="285"/>
      <c r="D64" s="285"/>
      <c r="E64" s="114"/>
      <c r="F64" s="115" t="str">
        <f>IF(F63="","",IF(F63=26383,"Correct!","Try again!"))</f>
        <v>Correct!</v>
      </c>
      <c r="G64" s="112"/>
      <c r="H64" s="113"/>
    </row>
    <row r="65" spans="1:8" x14ac:dyDescent="0.2">
      <c r="A65" s="241"/>
      <c r="B65" s="277"/>
      <c r="C65" s="277"/>
      <c r="D65" s="277"/>
      <c r="E65" s="30"/>
      <c r="F65" s="30"/>
      <c r="G65" s="30"/>
      <c r="H65" s="27"/>
    </row>
    <row r="66" spans="1:8" x14ac:dyDescent="0.2">
      <c r="A66" s="241"/>
      <c r="B66" s="284" t="s">
        <v>5</v>
      </c>
      <c r="C66" s="284"/>
      <c r="D66" s="284"/>
      <c r="E66" s="284"/>
      <c r="F66" s="284"/>
      <c r="G66" s="284"/>
      <c r="H66" s="16"/>
    </row>
    <row r="67" spans="1:8" x14ac:dyDescent="0.2">
      <c r="A67" s="241"/>
      <c r="B67" s="283" t="s">
        <v>4</v>
      </c>
      <c r="C67" s="283"/>
      <c r="D67" s="283"/>
      <c r="E67" s="283"/>
      <c r="F67" s="283"/>
      <c r="G67" s="283"/>
      <c r="H67" s="16"/>
    </row>
    <row r="68" spans="1:8" x14ac:dyDescent="0.2">
      <c r="A68" s="241"/>
      <c r="B68" s="286" t="s">
        <v>214</v>
      </c>
      <c r="C68" s="283"/>
      <c r="D68" s="283"/>
      <c r="E68" s="283"/>
      <c r="F68" s="283"/>
      <c r="G68" s="283"/>
      <c r="H68" s="16"/>
    </row>
    <row r="69" spans="1:8" x14ac:dyDescent="0.2">
      <c r="A69" s="241"/>
      <c r="B69" s="277"/>
      <c r="C69" s="277"/>
      <c r="D69" s="277"/>
      <c r="E69" s="21"/>
      <c r="F69" s="21"/>
      <c r="G69" s="17"/>
      <c r="H69" s="16"/>
    </row>
    <row r="70" spans="1:8" x14ac:dyDescent="0.2">
      <c r="A70" s="241"/>
      <c r="B70" s="277"/>
      <c r="C70" s="277"/>
      <c r="D70" s="277"/>
      <c r="E70" s="23"/>
      <c r="F70" s="23"/>
      <c r="G70" s="23" t="s">
        <v>51</v>
      </c>
      <c r="H70" s="16"/>
    </row>
    <row r="71" spans="1:8" x14ac:dyDescent="0.2">
      <c r="A71" s="241"/>
      <c r="B71" s="277"/>
      <c r="C71" s="277"/>
      <c r="D71" s="277"/>
      <c r="E71" s="23" t="s">
        <v>140</v>
      </c>
      <c r="F71" s="23" t="s">
        <v>52</v>
      </c>
      <c r="G71" s="23" t="s">
        <v>53</v>
      </c>
      <c r="H71" s="16"/>
    </row>
    <row r="72" spans="1:8" x14ac:dyDescent="0.2">
      <c r="A72" s="241"/>
      <c r="B72" s="277"/>
      <c r="C72" s="277"/>
      <c r="D72" s="277"/>
      <c r="E72" s="24" t="s">
        <v>54</v>
      </c>
      <c r="F72" s="24" t="s">
        <v>55</v>
      </c>
      <c r="G72" s="24" t="s">
        <v>56</v>
      </c>
      <c r="H72" s="16"/>
    </row>
    <row r="73" spans="1:8" x14ac:dyDescent="0.2">
      <c r="A73" s="241"/>
      <c r="B73" s="277" t="s">
        <v>215</v>
      </c>
      <c r="C73" s="277"/>
      <c r="D73" s="277"/>
      <c r="E73" s="120">
        <v>60000</v>
      </c>
      <c r="F73" s="121">
        <v>28500</v>
      </c>
      <c r="G73" s="120">
        <f>SUM(E73:F73)</f>
        <v>88500</v>
      </c>
      <c r="H73" s="16"/>
    </row>
    <row r="74" spans="1:8" x14ac:dyDescent="0.2">
      <c r="A74" s="241"/>
      <c r="B74" s="277" t="s">
        <v>155</v>
      </c>
      <c r="C74" s="277"/>
      <c r="D74" s="277"/>
      <c r="E74" s="108">
        <v>0</v>
      </c>
      <c r="F74" s="116"/>
      <c r="G74" s="108">
        <f>SUM(E74:F74)</f>
        <v>0</v>
      </c>
      <c r="H74" s="16"/>
    </row>
    <row r="75" spans="1:8" x14ac:dyDescent="0.2">
      <c r="A75" s="241"/>
      <c r="B75" s="277" t="s">
        <v>216</v>
      </c>
      <c r="C75" s="277"/>
      <c r="D75" s="277"/>
      <c r="E75" s="108"/>
      <c r="F75" s="116">
        <f>F63</f>
        <v>26383</v>
      </c>
      <c r="G75" s="108">
        <f>SUM(E75:F75)</f>
        <v>26383</v>
      </c>
      <c r="H75" s="16"/>
    </row>
    <row r="76" spans="1:8" x14ac:dyDescent="0.2">
      <c r="A76" s="241"/>
      <c r="B76" s="277" t="s">
        <v>57</v>
      </c>
      <c r="C76" s="277"/>
      <c r="D76" s="277"/>
      <c r="E76" s="110"/>
      <c r="F76" s="117">
        <v>-4000</v>
      </c>
      <c r="G76" s="110">
        <f>SUM(E76:F76)</f>
        <v>-4000</v>
      </c>
      <c r="H76" s="16"/>
    </row>
    <row r="77" spans="1:8" ht="13.5" thickBot="1" x14ac:dyDescent="0.25">
      <c r="A77" s="241"/>
      <c r="B77" s="277" t="s">
        <v>217</v>
      </c>
      <c r="C77" s="277"/>
      <c r="D77" s="277"/>
      <c r="E77" s="118">
        <f>SUM(E73:E76)</f>
        <v>60000</v>
      </c>
      <c r="F77" s="119">
        <f>SUM(F73:F76)</f>
        <v>50883</v>
      </c>
      <c r="G77" s="118">
        <f>SUM(G73:G76)</f>
        <v>110883</v>
      </c>
      <c r="H77" s="16"/>
    </row>
    <row r="78" spans="1:8" ht="14.25" thickTop="1" thickBot="1" x14ac:dyDescent="0.25">
      <c r="A78" s="241"/>
      <c r="B78" s="285"/>
      <c r="C78" s="285"/>
      <c r="D78" s="285"/>
      <c r="E78" s="115" t="str">
        <f>IF(E77="","",IF(E77=60000,"Correct!","Try again!"))</f>
        <v>Correct!</v>
      </c>
      <c r="F78" s="115" t="str">
        <f>IF(F77="","",IF(AND(F77&gt;=50883,F77&lt;=50883),"Correct!","Try again!"))</f>
        <v>Correct!</v>
      </c>
      <c r="G78" s="115" t="str">
        <f>IF(G77="","",IF(AND(G77&gt;=110883,G77&lt;=110883),"Correct!","Try again!"))</f>
        <v>Correct!</v>
      </c>
      <c r="H78" s="113"/>
    </row>
    <row r="79" spans="1:8" x14ac:dyDescent="0.2">
      <c r="A79" s="241"/>
      <c r="B79" s="277"/>
      <c r="C79" s="277"/>
      <c r="D79" s="277"/>
      <c r="E79" s="35"/>
      <c r="F79" s="35"/>
      <c r="G79" s="35"/>
      <c r="H79" s="27"/>
    </row>
    <row r="80" spans="1:8" x14ac:dyDescent="0.2">
      <c r="A80" s="241"/>
      <c r="B80" s="284" t="s">
        <v>5</v>
      </c>
      <c r="C80" s="284"/>
      <c r="D80" s="284"/>
      <c r="E80" s="284"/>
      <c r="F80" s="284"/>
      <c r="G80" s="284"/>
      <c r="H80" s="27"/>
    </row>
    <row r="81" spans="1:8" x14ac:dyDescent="0.2">
      <c r="A81" s="241"/>
      <c r="B81" s="283" t="s">
        <v>6</v>
      </c>
      <c r="C81" s="283"/>
      <c r="D81" s="283"/>
      <c r="E81" s="283"/>
      <c r="F81" s="283"/>
      <c r="G81" s="283"/>
      <c r="H81" s="16"/>
    </row>
    <row r="82" spans="1:8" x14ac:dyDescent="0.2">
      <c r="A82" s="241"/>
      <c r="B82" s="281" t="s">
        <v>218</v>
      </c>
      <c r="C82" s="282"/>
      <c r="D82" s="282"/>
      <c r="E82" s="282"/>
      <c r="F82" s="282"/>
      <c r="G82" s="282"/>
      <c r="H82" s="16"/>
    </row>
    <row r="83" spans="1:8" x14ac:dyDescent="0.2">
      <c r="A83" s="241"/>
      <c r="B83" s="277"/>
      <c r="C83" s="277"/>
      <c r="D83" s="277"/>
      <c r="E83" s="21"/>
      <c r="F83" s="21"/>
      <c r="G83" s="17"/>
      <c r="H83" s="16"/>
    </row>
    <row r="84" spans="1:8" x14ac:dyDescent="0.2">
      <c r="A84" s="241"/>
      <c r="B84" s="25" t="s">
        <v>58</v>
      </c>
      <c r="C84" s="25"/>
      <c r="D84" s="25"/>
      <c r="E84" s="19"/>
      <c r="F84" s="19"/>
      <c r="G84" s="17"/>
      <c r="H84" s="16"/>
    </row>
    <row r="85" spans="1:8" x14ac:dyDescent="0.2">
      <c r="A85" s="241"/>
      <c r="B85" s="277" t="s">
        <v>59</v>
      </c>
      <c r="C85" s="277"/>
      <c r="D85" s="277"/>
      <c r="E85" s="12"/>
      <c r="F85" s="12"/>
      <c r="G85" s="17"/>
      <c r="H85" s="16"/>
    </row>
    <row r="86" spans="1:8" x14ac:dyDescent="0.2">
      <c r="A86" s="241"/>
      <c r="B86" s="277" t="s">
        <v>60</v>
      </c>
      <c r="C86" s="277"/>
      <c r="D86" s="277"/>
      <c r="E86" s="95"/>
      <c r="F86" s="120">
        <f>E11</f>
        <v>30000</v>
      </c>
      <c r="G86" s="17"/>
      <c r="H86" s="16"/>
    </row>
    <row r="87" spans="1:8" x14ac:dyDescent="0.2">
      <c r="A87" s="241"/>
      <c r="B87" s="277" t="s">
        <v>61</v>
      </c>
      <c r="C87" s="277"/>
      <c r="D87" s="277"/>
      <c r="E87" s="95"/>
      <c r="F87" s="244">
        <f>E12</f>
        <v>40000</v>
      </c>
      <c r="G87" s="17"/>
      <c r="H87" s="16"/>
    </row>
    <row r="88" spans="1:8" x14ac:dyDescent="0.2">
      <c r="A88" s="241"/>
      <c r="B88" s="277" t="s">
        <v>62</v>
      </c>
      <c r="C88" s="277"/>
      <c r="D88" s="277"/>
      <c r="E88" s="95"/>
      <c r="F88" s="108">
        <f>E13</f>
        <v>800</v>
      </c>
      <c r="G88" s="17"/>
      <c r="H88" s="16"/>
    </row>
    <row r="89" spans="1:8" x14ac:dyDescent="0.2">
      <c r="A89" s="241"/>
      <c r="B89" s="277" t="s">
        <v>63</v>
      </c>
      <c r="C89" s="277"/>
      <c r="D89" s="277"/>
      <c r="E89" s="95"/>
      <c r="F89" s="108">
        <f>E14</f>
        <v>60000</v>
      </c>
      <c r="G89" s="17"/>
      <c r="H89" s="16"/>
    </row>
    <row r="90" spans="1:8" x14ac:dyDescent="0.2">
      <c r="A90" s="241"/>
      <c r="B90" s="277" t="s">
        <v>64</v>
      </c>
      <c r="C90" s="277"/>
      <c r="D90" s="277"/>
      <c r="E90" s="95"/>
      <c r="F90" s="108">
        <f>E15</f>
        <v>20000</v>
      </c>
      <c r="G90" s="17"/>
      <c r="H90" s="16"/>
    </row>
    <row r="91" spans="1:8" x14ac:dyDescent="0.2">
      <c r="A91" s="241"/>
      <c r="B91" s="277" t="s">
        <v>65</v>
      </c>
      <c r="C91" s="277"/>
      <c r="D91" s="277"/>
      <c r="E91" s="95"/>
      <c r="F91" s="108">
        <f>E16</f>
        <v>1333</v>
      </c>
      <c r="G91" s="17"/>
      <c r="H91" s="16"/>
    </row>
    <row r="92" spans="1:8" x14ac:dyDescent="0.2">
      <c r="A92" s="241"/>
      <c r="B92" s="277" t="s">
        <v>66</v>
      </c>
      <c r="C92" s="277"/>
      <c r="D92" s="277"/>
      <c r="E92" s="95"/>
      <c r="F92" s="108">
        <f>E17</f>
        <v>1000</v>
      </c>
      <c r="G92" s="17"/>
      <c r="H92" s="16"/>
    </row>
    <row r="93" spans="1:8" x14ac:dyDescent="0.2">
      <c r="A93" s="241"/>
      <c r="B93" s="277" t="s">
        <v>67</v>
      </c>
      <c r="C93" s="277"/>
      <c r="D93" s="277"/>
      <c r="E93" s="95"/>
      <c r="F93" s="110">
        <f>E18</f>
        <v>3750</v>
      </c>
      <c r="G93" s="17"/>
      <c r="H93" s="16"/>
    </row>
    <row r="94" spans="1:8" x14ac:dyDescent="0.2">
      <c r="A94" s="241"/>
      <c r="B94" s="277" t="s">
        <v>68</v>
      </c>
      <c r="C94" s="277"/>
      <c r="D94" s="277"/>
      <c r="E94" s="95"/>
      <c r="F94" s="106">
        <f>SUM(F86:F93)</f>
        <v>156883</v>
      </c>
      <c r="G94" s="17"/>
      <c r="H94" s="16"/>
    </row>
    <row r="95" spans="1:8" x14ac:dyDescent="0.2">
      <c r="A95" s="241"/>
      <c r="B95" s="277" t="s">
        <v>19</v>
      </c>
      <c r="C95" s="277"/>
      <c r="D95" s="277"/>
      <c r="E95" s="122">
        <f>E19</f>
        <v>80000</v>
      </c>
      <c r="F95" s="95"/>
      <c r="G95" s="17"/>
      <c r="H95" s="16"/>
    </row>
    <row r="96" spans="1:8" x14ac:dyDescent="0.2">
      <c r="A96" s="241"/>
      <c r="B96" s="277" t="s">
        <v>69</v>
      </c>
      <c r="C96" s="277"/>
      <c r="D96" s="277"/>
      <c r="E96" s="110">
        <f>-F20</f>
        <v>-40000</v>
      </c>
      <c r="F96" s="123">
        <f>SUM(E95:E96)</f>
        <v>40000</v>
      </c>
      <c r="G96" s="17"/>
      <c r="H96" s="16"/>
    </row>
    <row r="97" spans="1:8" ht="13.5" thickBot="1" x14ac:dyDescent="0.25">
      <c r="A97" s="241"/>
      <c r="B97" s="277" t="s">
        <v>70</v>
      </c>
      <c r="C97" s="277"/>
      <c r="D97" s="277"/>
      <c r="E97" s="95"/>
      <c r="F97" s="118">
        <f>SUM(F94:F96)</f>
        <v>196883</v>
      </c>
      <c r="G97" s="17"/>
      <c r="H97" s="16"/>
    </row>
    <row r="98" spans="1:8" ht="13.5" thickTop="1" x14ac:dyDescent="0.2">
      <c r="A98" s="241"/>
      <c r="B98" s="277"/>
      <c r="C98" s="277"/>
      <c r="D98" s="277"/>
      <c r="E98" s="124"/>
      <c r="F98" s="125" t="str">
        <f>IF(F97="","",IF(AND(F97&gt;=196883, F97&lt;=196883),"Correct!","Try again!"))</f>
        <v>Correct!</v>
      </c>
      <c r="G98" s="17"/>
      <c r="H98" s="16"/>
    </row>
    <row r="99" spans="1:8" x14ac:dyDescent="0.2">
      <c r="A99" s="286" t="s">
        <v>71</v>
      </c>
      <c r="B99" s="286"/>
      <c r="C99" s="286"/>
      <c r="D99" s="286"/>
      <c r="E99" s="286"/>
      <c r="F99" s="286"/>
      <c r="G99" s="286"/>
      <c r="H99" s="16"/>
    </row>
    <row r="100" spans="1:8" x14ac:dyDescent="0.2">
      <c r="A100" s="241"/>
      <c r="B100" s="277"/>
      <c r="C100" s="277"/>
      <c r="D100" s="277"/>
      <c r="E100" s="126"/>
      <c r="F100" s="126"/>
      <c r="G100" s="17"/>
      <c r="H100" s="16"/>
    </row>
    <row r="101" spans="1:8" x14ac:dyDescent="0.2">
      <c r="A101" s="241"/>
      <c r="B101" s="277" t="s">
        <v>72</v>
      </c>
      <c r="C101" s="277"/>
      <c r="D101" s="277"/>
      <c r="E101" s="95"/>
      <c r="F101" s="95"/>
      <c r="G101" s="17"/>
      <c r="H101" s="16"/>
    </row>
    <row r="102" spans="1:8" x14ac:dyDescent="0.2">
      <c r="A102" s="241"/>
      <c r="B102" s="277" t="s">
        <v>73</v>
      </c>
      <c r="C102" s="277"/>
      <c r="D102" s="277"/>
      <c r="E102" s="95"/>
      <c r="F102" s="120">
        <f>F21</f>
        <v>31000</v>
      </c>
      <c r="G102" s="17"/>
      <c r="H102" s="16"/>
    </row>
    <row r="103" spans="1:8" x14ac:dyDescent="0.2">
      <c r="A103" s="241"/>
      <c r="B103" s="277" t="s">
        <v>74</v>
      </c>
      <c r="C103" s="277"/>
      <c r="D103" s="277"/>
      <c r="E103" s="95"/>
      <c r="F103" s="108">
        <f>F22</f>
        <v>1500</v>
      </c>
      <c r="G103" s="17"/>
      <c r="H103" s="16"/>
    </row>
    <row r="104" spans="1:8" x14ac:dyDescent="0.2">
      <c r="A104" s="241"/>
      <c r="B104" s="277" t="s">
        <v>76</v>
      </c>
      <c r="C104" s="277"/>
      <c r="D104" s="277"/>
      <c r="E104" s="95"/>
      <c r="F104" s="108">
        <f>F23</f>
        <v>50000</v>
      </c>
      <c r="G104" s="17"/>
      <c r="H104" s="16"/>
    </row>
    <row r="105" spans="1:8" x14ac:dyDescent="0.2">
      <c r="A105" s="241"/>
      <c r="B105" s="277" t="s">
        <v>77</v>
      </c>
      <c r="C105" s="277"/>
      <c r="D105" s="277"/>
      <c r="E105" s="95"/>
      <c r="F105" s="108">
        <f>F24</f>
        <v>1500</v>
      </c>
      <c r="G105" s="17"/>
      <c r="H105" s="16"/>
    </row>
    <row r="106" spans="1:8" x14ac:dyDescent="0.2">
      <c r="A106" s="241"/>
      <c r="B106" s="277" t="s">
        <v>75</v>
      </c>
      <c r="C106" s="277"/>
      <c r="D106" s="277"/>
      <c r="E106" s="95"/>
      <c r="F106" s="110">
        <f>F25</f>
        <v>2000</v>
      </c>
      <c r="G106" s="17"/>
      <c r="H106" s="16"/>
    </row>
    <row r="107" spans="1:8" x14ac:dyDescent="0.2">
      <c r="A107" s="241"/>
      <c r="B107" s="277" t="s">
        <v>78</v>
      </c>
      <c r="C107" s="277"/>
      <c r="D107" s="277"/>
      <c r="E107" s="95"/>
      <c r="F107" s="106">
        <f>SUM(F102:F106)</f>
        <v>86000</v>
      </c>
      <c r="G107" s="17"/>
      <c r="H107" s="16"/>
    </row>
    <row r="108" spans="1:8" x14ac:dyDescent="0.2">
      <c r="A108" s="241"/>
      <c r="B108" s="277"/>
      <c r="C108" s="277"/>
      <c r="D108" s="277"/>
      <c r="E108" s="95"/>
      <c r="F108" s="125" t="str">
        <f>IF(F107="","",IF(F107=86000,"Correct!","Try again!"))</f>
        <v>Correct!</v>
      </c>
      <c r="G108" s="17"/>
      <c r="H108" s="16"/>
    </row>
    <row r="109" spans="1:8" x14ac:dyDescent="0.2">
      <c r="A109" s="241"/>
      <c r="B109" s="277" t="s">
        <v>79</v>
      </c>
      <c r="C109" s="277"/>
      <c r="D109" s="277"/>
      <c r="E109" s="95"/>
      <c r="F109" s="95"/>
      <c r="G109" s="17"/>
      <c r="H109" s="16"/>
    </row>
    <row r="110" spans="1:8" x14ac:dyDescent="0.2">
      <c r="A110" s="241"/>
      <c r="B110" s="277" t="s">
        <v>127</v>
      </c>
      <c r="C110" s="277"/>
      <c r="D110" s="277"/>
      <c r="E110" s="127">
        <f>F26</f>
        <v>60000</v>
      </c>
      <c r="F110" s="95"/>
      <c r="G110" s="17"/>
      <c r="H110" s="16"/>
    </row>
    <row r="111" spans="1:8" x14ac:dyDescent="0.2">
      <c r="A111" s="241"/>
      <c r="B111" s="277" t="s">
        <v>80</v>
      </c>
      <c r="C111" s="277"/>
      <c r="D111" s="277"/>
      <c r="E111" s="110">
        <f>F77</f>
        <v>50883</v>
      </c>
      <c r="F111" s="95"/>
      <c r="G111" s="17"/>
      <c r="H111" s="16"/>
    </row>
    <row r="112" spans="1:8" x14ac:dyDescent="0.2">
      <c r="A112" s="241"/>
      <c r="B112" s="277" t="s">
        <v>81</v>
      </c>
      <c r="C112" s="277"/>
      <c r="D112" s="277"/>
      <c r="E112" s="125"/>
      <c r="F112" s="110">
        <f>SUM(E110:E111)</f>
        <v>110883</v>
      </c>
      <c r="G112" s="128" t="str">
        <f>IF(F112="","",IF(F112=110883,"«- Correct!","«- Try again!"))</f>
        <v>«- Correct!</v>
      </c>
      <c r="H112" s="16"/>
    </row>
    <row r="113" spans="1:8" ht="13.5" thickBot="1" x14ac:dyDescent="0.25">
      <c r="A113" s="241"/>
      <c r="B113" s="277" t="s">
        <v>82</v>
      </c>
      <c r="C113" s="277"/>
      <c r="D113" s="277"/>
      <c r="E113" s="95"/>
      <c r="F113" s="118">
        <f>SUM(F107:F112)</f>
        <v>196883</v>
      </c>
      <c r="G113" s="17"/>
      <c r="H113" s="16"/>
    </row>
    <row r="114" spans="1:8" ht="13.5" thickTop="1" x14ac:dyDescent="0.2">
      <c r="A114" s="241"/>
      <c r="B114" s="277"/>
      <c r="C114" s="277"/>
      <c r="D114" s="277"/>
      <c r="E114" s="15"/>
      <c r="F114" s="125" t="str">
        <f>IF(F113="","",IF(AND(F113&gt;=196883, F113&lt;=196883),"Correct!","Try again!"))</f>
        <v>Correct!</v>
      </c>
      <c r="G114" s="17"/>
      <c r="H114" s="16"/>
    </row>
    <row r="115" spans="1:8" x14ac:dyDescent="0.2">
      <c r="A115" s="9"/>
      <c r="B115" s="78"/>
      <c r="C115" s="78"/>
      <c r="D115" s="78"/>
      <c r="E115" s="79"/>
      <c r="F115" s="80"/>
    </row>
    <row r="116" spans="1:8" x14ac:dyDescent="0.2">
      <c r="A116" s="241"/>
      <c r="B116" s="272" t="s">
        <v>156</v>
      </c>
      <c r="C116" s="272"/>
      <c r="D116" s="272"/>
      <c r="E116" s="12"/>
      <c r="F116" s="12"/>
      <c r="G116" s="17"/>
      <c r="H116" s="16"/>
    </row>
    <row r="117" spans="1:8" x14ac:dyDescent="0.2">
      <c r="A117" s="241"/>
      <c r="B117" s="269" t="s">
        <v>5</v>
      </c>
      <c r="C117" s="269"/>
      <c r="D117" s="269"/>
      <c r="E117" s="269"/>
      <c r="F117" s="269"/>
      <c r="G117" s="269"/>
      <c r="H117" s="16"/>
    </row>
    <row r="118" spans="1:8" x14ac:dyDescent="0.2">
      <c r="A118" s="241"/>
      <c r="B118" s="268" t="s">
        <v>109</v>
      </c>
      <c r="C118" s="268"/>
      <c r="D118" s="268"/>
      <c r="E118" s="268"/>
      <c r="F118" s="268"/>
      <c r="G118" s="268"/>
      <c r="H118" s="16"/>
    </row>
    <row r="119" spans="1:8" x14ac:dyDescent="0.2">
      <c r="A119" s="241"/>
      <c r="B119" s="277"/>
      <c r="C119" s="277"/>
      <c r="D119" s="277"/>
      <c r="E119" s="16"/>
      <c r="F119" s="16"/>
      <c r="G119" s="17"/>
      <c r="H119" s="16"/>
    </row>
    <row r="120" spans="1:8" x14ac:dyDescent="0.2">
      <c r="A120" s="241"/>
      <c r="B120" s="278" t="s">
        <v>110</v>
      </c>
      <c r="C120" s="278"/>
      <c r="D120" s="278"/>
      <c r="E120" s="102" t="s">
        <v>111</v>
      </c>
      <c r="F120" s="102" t="s">
        <v>112</v>
      </c>
      <c r="G120" s="17"/>
      <c r="H120" s="16"/>
    </row>
    <row r="121" spans="1:8" x14ac:dyDescent="0.2">
      <c r="A121" s="241"/>
      <c r="B121" s="277" t="s">
        <v>219</v>
      </c>
      <c r="C121" s="277"/>
      <c r="D121" s="277"/>
      <c r="E121" s="29"/>
      <c r="F121" s="28"/>
      <c r="G121" s="17"/>
      <c r="H121" s="16"/>
    </row>
    <row r="122" spans="1:8" x14ac:dyDescent="0.2">
      <c r="A122" s="241"/>
      <c r="B122" s="277" t="s">
        <v>24</v>
      </c>
      <c r="C122" s="277"/>
      <c r="D122" s="277"/>
      <c r="E122" s="129">
        <f>F29</f>
        <v>146000</v>
      </c>
      <c r="F122" s="136"/>
      <c r="G122" s="17"/>
      <c r="H122" s="16"/>
    </row>
    <row r="123" spans="1:8" x14ac:dyDescent="0.2">
      <c r="A123" s="241"/>
      <c r="B123" s="277" t="s">
        <v>25</v>
      </c>
      <c r="C123" s="277"/>
      <c r="D123" s="277"/>
      <c r="E123" s="131">
        <f>F30</f>
        <v>1333</v>
      </c>
      <c r="F123" s="132"/>
      <c r="G123" s="17"/>
      <c r="H123" s="16"/>
    </row>
    <row r="124" spans="1:8" x14ac:dyDescent="0.2">
      <c r="A124" s="241"/>
      <c r="B124" s="277" t="s">
        <v>113</v>
      </c>
      <c r="C124" s="277"/>
      <c r="D124" s="277"/>
      <c r="E124" s="133"/>
      <c r="F124" s="131">
        <f>SUM(E122:E123)</f>
        <v>147333</v>
      </c>
      <c r="G124" s="136" t="str">
        <f>IF(F124="","",IF(F124=147333,"«- Correct!","«- Try again!"))</f>
        <v>«- Correct!</v>
      </c>
      <c r="H124" s="16"/>
    </row>
    <row r="125" spans="1:8" x14ac:dyDescent="0.2">
      <c r="A125" s="241"/>
      <c r="B125" s="277"/>
      <c r="C125" s="277"/>
      <c r="D125" s="277"/>
      <c r="E125" s="133"/>
      <c r="F125" s="132"/>
      <c r="G125" s="17"/>
      <c r="H125" s="16"/>
    </row>
    <row r="126" spans="1:8" x14ac:dyDescent="0.2">
      <c r="A126" s="241"/>
      <c r="B126" s="277" t="s">
        <v>114</v>
      </c>
      <c r="C126" s="277"/>
      <c r="D126" s="277"/>
      <c r="E126" s="131">
        <f>SUM(F127:F134)</f>
        <v>120950</v>
      </c>
      <c r="F126" s="136" t="str">
        <f>IF(E126="","",IF(E126=120950,"«- Correct!","«- Try again!"))</f>
        <v>«- Correct!</v>
      </c>
      <c r="G126" s="17"/>
      <c r="H126" s="16"/>
    </row>
    <row r="127" spans="1:8" x14ac:dyDescent="0.2">
      <c r="A127" s="241"/>
      <c r="B127" s="277" t="s">
        <v>43</v>
      </c>
      <c r="C127" s="277"/>
      <c r="D127" s="277"/>
      <c r="E127" s="133"/>
      <c r="F127" s="131">
        <f>F48</f>
        <v>70000</v>
      </c>
      <c r="G127" s="17"/>
      <c r="H127" s="16"/>
    </row>
    <row r="128" spans="1:8" x14ac:dyDescent="0.2">
      <c r="A128" s="241"/>
      <c r="B128" s="317" t="s">
        <v>91</v>
      </c>
      <c r="C128" s="277"/>
      <c r="D128" s="277"/>
      <c r="E128" s="133"/>
      <c r="F128" s="134">
        <f>E52</f>
        <v>20400</v>
      </c>
      <c r="G128" s="17"/>
      <c r="H128" s="16"/>
    </row>
    <row r="129" spans="1:8" x14ac:dyDescent="0.2">
      <c r="A129" s="241"/>
      <c r="B129" s="277" t="s">
        <v>45</v>
      </c>
      <c r="C129" s="277"/>
      <c r="D129" s="277"/>
      <c r="E129" s="133"/>
      <c r="F129" s="134">
        <f>E53</f>
        <v>12000</v>
      </c>
      <c r="G129" s="17"/>
      <c r="H129" s="16"/>
    </row>
    <row r="130" spans="1:8" x14ac:dyDescent="0.2">
      <c r="A130" s="241"/>
      <c r="B130" s="277" t="s">
        <v>46</v>
      </c>
      <c r="C130" s="277"/>
      <c r="D130" s="277"/>
      <c r="E130" s="133"/>
      <c r="F130" s="134">
        <f>E54</f>
        <v>10000</v>
      </c>
      <c r="G130" s="17"/>
      <c r="H130" s="16"/>
    </row>
    <row r="131" spans="1:8" x14ac:dyDescent="0.2">
      <c r="A131" s="241"/>
      <c r="B131" s="277" t="s">
        <v>47</v>
      </c>
      <c r="C131" s="277"/>
      <c r="D131" s="277"/>
      <c r="E131" s="133"/>
      <c r="F131" s="134">
        <f>-E62</f>
        <v>1500</v>
      </c>
      <c r="G131" s="17"/>
      <c r="H131" s="16"/>
    </row>
    <row r="132" spans="1:8" x14ac:dyDescent="0.2">
      <c r="A132" s="241"/>
      <c r="B132" s="277" t="s">
        <v>48</v>
      </c>
      <c r="C132" s="277"/>
      <c r="D132" s="277"/>
      <c r="E132" s="133"/>
      <c r="F132" s="134">
        <f>E55</f>
        <v>1800</v>
      </c>
      <c r="G132" s="17"/>
      <c r="H132" s="16"/>
    </row>
    <row r="133" spans="1:8" x14ac:dyDescent="0.2">
      <c r="A133" s="241"/>
      <c r="B133" s="277" t="s">
        <v>49</v>
      </c>
      <c r="C133" s="277"/>
      <c r="D133" s="277"/>
      <c r="E133" s="133"/>
      <c r="F133" s="134">
        <f>E56</f>
        <v>2250</v>
      </c>
      <c r="G133" s="17"/>
      <c r="H133" s="16"/>
    </row>
    <row r="134" spans="1:8" x14ac:dyDescent="0.2">
      <c r="A134" s="241"/>
      <c r="B134" s="279" t="s">
        <v>205</v>
      </c>
      <c r="C134" s="277"/>
      <c r="D134" s="277"/>
      <c r="E134" s="133"/>
      <c r="F134" s="135">
        <f>E57</f>
        <v>3000</v>
      </c>
      <c r="G134" s="17"/>
      <c r="H134" s="16"/>
    </row>
    <row r="135" spans="1:8" x14ac:dyDescent="0.2">
      <c r="A135" s="241"/>
      <c r="B135" s="277"/>
      <c r="C135" s="277"/>
      <c r="D135" s="277"/>
      <c r="E135" s="133"/>
      <c r="F135" s="132"/>
      <c r="G135" s="17"/>
      <c r="H135" s="16"/>
    </row>
    <row r="136" spans="1:8" x14ac:dyDescent="0.2">
      <c r="A136" s="241"/>
      <c r="B136" s="277" t="s">
        <v>114</v>
      </c>
      <c r="C136" s="277"/>
      <c r="D136" s="277"/>
      <c r="E136" s="131">
        <f>F124-E126</f>
        <v>26383</v>
      </c>
      <c r="F136" s="136"/>
      <c r="G136" s="17"/>
      <c r="H136" s="16"/>
    </row>
    <row r="137" spans="1:8" x14ac:dyDescent="0.2">
      <c r="A137" s="241"/>
      <c r="B137" s="277" t="s">
        <v>80</v>
      </c>
      <c r="C137" s="277"/>
      <c r="D137" s="277"/>
      <c r="E137" s="133"/>
      <c r="F137" s="131">
        <f>E136</f>
        <v>26383</v>
      </c>
      <c r="G137" s="136" t="str">
        <f>IF(F137="","",IF(AND(F137&gt;=26383, F137&lt;=26383),"«- Correct!","«- Try again!"))</f>
        <v>«- Correct!</v>
      </c>
      <c r="H137" s="16"/>
    </row>
    <row r="138" spans="1:8" x14ac:dyDescent="0.2">
      <c r="A138" s="241"/>
      <c r="B138" s="277"/>
      <c r="C138" s="277"/>
      <c r="D138" s="277"/>
      <c r="E138" s="27"/>
      <c r="F138" s="81"/>
      <c r="G138" s="17"/>
      <c r="H138" s="16"/>
    </row>
    <row r="139" spans="1:8" x14ac:dyDescent="0.2">
      <c r="A139" s="9"/>
      <c r="B139" s="82"/>
      <c r="C139" s="82"/>
      <c r="D139" s="82"/>
      <c r="E139" s="82"/>
      <c r="F139" s="83"/>
    </row>
    <row r="140" spans="1:8" x14ac:dyDescent="0.2">
      <c r="A140" s="241"/>
      <c r="B140" s="272" t="s">
        <v>157</v>
      </c>
      <c r="C140" s="272"/>
      <c r="D140" s="272"/>
      <c r="E140" s="34"/>
      <c r="F140" s="34"/>
      <c r="G140" s="17"/>
      <c r="H140" s="16"/>
    </row>
    <row r="141" spans="1:8" x14ac:dyDescent="0.2">
      <c r="A141" s="241"/>
      <c r="B141" s="268" t="s">
        <v>5</v>
      </c>
      <c r="C141" s="268"/>
      <c r="D141" s="268"/>
      <c r="E141" s="268"/>
      <c r="F141" s="268"/>
      <c r="G141" s="268"/>
      <c r="H141" s="16"/>
    </row>
    <row r="142" spans="1:8" x14ac:dyDescent="0.2">
      <c r="A142" s="241"/>
      <c r="B142" s="268" t="s">
        <v>83</v>
      </c>
      <c r="C142" s="268"/>
      <c r="D142" s="268"/>
      <c r="E142" s="268"/>
      <c r="F142" s="268"/>
      <c r="G142" s="268"/>
      <c r="H142" s="16"/>
    </row>
    <row r="143" spans="1:8" x14ac:dyDescent="0.2">
      <c r="A143" s="241"/>
      <c r="B143" s="286" t="s">
        <v>214</v>
      </c>
      <c r="C143" s="283"/>
      <c r="D143" s="283"/>
      <c r="E143" s="283"/>
      <c r="F143" s="283"/>
      <c r="G143" s="283"/>
      <c r="H143" s="16"/>
    </row>
    <row r="144" spans="1:8" x14ac:dyDescent="0.2">
      <c r="A144" s="241"/>
      <c r="B144" s="277"/>
      <c r="C144" s="280"/>
      <c r="D144" s="280"/>
      <c r="E144" s="11"/>
      <c r="F144" s="11"/>
      <c r="G144" s="17"/>
      <c r="H144" s="16"/>
    </row>
    <row r="145" spans="1:8" x14ac:dyDescent="0.2">
      <c r="A145" s="241"/>
      <c r="B145" s="278" t="s">
        <v>8</v>
      </c>
      <c r="C145" s="278"/>
      <c r="D145" s="278"/>
      <c r="E145" s="137" t="s">
        <v>9</v>
      </c>
      <c r="F145" s="137" t="s">
        <v>10</v>
      </c>
      <c r="G145" s="17"/>
      <c r="H145" s="16"/>
    </row>
    <row r="146" spans="1:8" x14ac:dyDescent="0.2">
      <c r="A146" s="241"/>
      <c r="B146" s="277" t="s">
        <v>11</v>
      </c>
      <c r="C146" s="277"/>
      <c r="D146" s="277"/>
      <c r="E146" s="105">
        <f>F86</f>
        <v>30000</v>
      </c>
      <c r="F146" s="106"/>
      <c r="G146" s="17"/>
      <c r="H146" s="16"/>
    </row>
    <row r="147" spans="1:8" x14ac:dyDescent="0.2">
      <c r="A147" s="241"/>
      <c r="B147" s="277" t="s">
        <v>12</v>
      </c>
      <c r="C147" s="277"/>
      <c r="D147" s="277"/>
      <c r="E147" s="107">
        <f>F87</f>
        <v>40000</v>
      </c>
      <c r="F147" s="108"/>
      <c r="G147" s="17"/>
      <c r="H147" s="16"/>
    </row>
    <row r="148" spans="1:8" x14ac:dyDescent="0.2">
      <c r="A148" s="241"/>
      <c r="B148" s="264" t="s">
        <v>16</v>
      </c>
      <c r="C148" s="264"/>
      <c r="D148" s="264"/>
      <c r="E148" s="107">
        <f>F88</f>
        <v>800</v>
      </c>
      <c r="F148" s="108"/>
      <c r="G148" s="17"/>
      <c r="H148" s="16"/>
    </row>
    <row r="149" spans="1:8" x14ac:dyDescent="0.2">
      <c r="A149" s="241"/>
      <c r="B149" s="264" t="s">
        <v>17</v>
      </c>
      <c r="C149" s="264"/>
      <c r="D149" s="264"/>
      <c r="E149" s="107">
        <f>F89</f>
        <v>60000</v>
      </c>
      <c r="F149" s="108"/>
      <c r="G149" s="17"/>
      <c r="H149" s="16"/>
    </row>
    <row r="150" spans="1:8" x14ac:dyDescent="0.2">
      <c r="A150" s="241"/>
      <c r="B150" s="318" t="s">
        <v>208</v>
      </c>
      <c r="C150" s="264"/>
      <c r="D150" s="264"/>
      <c r="E150" s="107">
        <f>F90</f>
        <v>20000</v>
      </c>
      <c r="F150" s="108"/>
      <c r="G150" s="17"/>
      <c r="H150" s="16"/>
    </row>
    <row r="151" spans="1:8" x14ac:dyDescent="0.2">
      <c r="A151" s="241"/>
      <c r="B151" s="264" t="s">
        <v>18</v>
      </c>
      <c r="C151" s="264"/>
      <c r="D151" s="264"/>
      <c r="E151" s="107">
        <f>F91</f>
        <v>1333</v>
      </c>
      <c r="F151" s="108"/>
      <c r="G151" s="17"/>
      <c r="H151" s="16"/>
    </row>
    <row r="152" spans="1:8" x14ac:dyDescent="0.2">
      <c r="A152" s="241"/>
      <c r="B152" s="277" t="s">
        <v>13</v>
      </c>
      <c r="C152" s="277"/>
      <c r="D152" s="277"/>
      <c r="E152" s="107">
        <f>F92</f>
        <v>1000</v>
      </c>
      <c r="F152" s="108"/>
      <c r="G152" s="17"/>
      <c r="H152" s="16"/>
    </row>
    <row r="153" spans="1:8" x14ac:dyDescent="0.2">
      <c r="A153" s="241"/>
      <c r="B153" s="277" t="s">
        <v>15</v>
      </c>
      <c r="C153" s="277"/>
      <c r="D153" s="277"/>
      <c r="E153" s="107">
        <f>F93</f>
        <v>3750</v>
      </c>
      <c r="F153" s="108"/>
      <c r="G153" s="17"/>
      <c r="H153" s="16"/>
    </row>
    <row r="154" spans="1:8" x14ac:dyDescent="0.2">
      <c r="A154" s="241"/>
      <c r="B154" s="317" t="s">
        <v>207</v>
      </c>
      <c r="C154" s="277"/>
      <c r="D154" s="277"/>
      <c r="E154" s="107">
        <f>E95</f>
        <v>80000</v>
      </c>
      <c r="F154" s="108"/>
      <c r="G154" s="17"/>
      <c r="H154" s="16"/>
    </row>
    <row r="155" spans="1:8" x14ac:dyDescent="0.2">
      <c r="A155" s="241"/>
      <c r="B155" s="317" t="s">
        <v>85</v>
      </c>
      <c r="C155" s="277"/>
      <c r="D155" s="277"/>
      <c r="E155" s="107"/>
      <c r="F155" s="108">
        <f>-E96</f>
        <v>40000</v>
      </c>
      <c r="G155" s="17"/>
      <c r="H155" s="16"/>
    </row>
    <row r="156" spans="1:8" x14ac:dyDescent="0.2">
      <c r="A156" s="241"/>
      <c r="B156" s="277" t="s">
        <v>21</v>
      </c>
      <c r="C156" s="277"/>
      <c r="D156" s="277"/>
      <c r="E156" s="107"/>
      <c r="F156" s="108">
        <f>F102</f>
        <v>31000</v>
      </c>
      <c r="G156" s="17"/>
      <c r="H156" s="16"/>
    </row>
    <row r="157" spans="1:8" x14ac:dyDescent="0.2">
      <c r="A157" s="241"/>
      <c r="B157" s="317" t="s">
        <v>86</v>
      </c>
      <c r="C157" s="277"/>
      <c r="D157" s="277"/>
      <c r="E157" s="107"/>
      <c r="F157" s="108">
        <f>F103</f>
        <v>1500</v>
      </c>
      <c r="G157" s="17"/>
      <c r="H157" s="16"/>
    </row>
    <row r="158" spans="1:8" x14ac:dyDescent="0.2">
      <c r="A158" s="241"/>
      <c r="B158" s="317" t="s">
        <v>209</v>
      </c>
      <c r="C158" s="277"/>
      <c r="D158" s="277"/>
      <c r="E158" s="107"/>
      <c r="F158" s="108">
        <v>50000</v>
      </c>
      <c r="G158" s="17"/>
      <c r="H158" s="16"/>
    </row>
    <row r="159" spans="1:8" x14ac:dyDescent="0.2">
      <c r="A159" s="241"/>
      <c r="B159" s="277" t="s">
        <v>22</v>
      </c>
      <c r="C159" s="277"/>
      <c r="D159" s="277"/>
      <c r="E159" s="107"/>
      <c r="F159" s="108">
        <v>1500</v>
      </c>
      <c r="G159" s="17"/>
      <c r="H159" s="16"/>
    </row>
    <row r="160" spans="1:8" x14ac:dyDescent="0.2">
      <c r="A160" s="241"/>
      <c r="B160" s="317" t="s">
        <v>206</v>
      </c>
      <c r="C160" s="277"/>
      <c r="D160" s="277"/>
      <c r="E160" s="107"/>
      <c r="F160" s="108">
        <v>2000</v>
      </c>
      <c r="G160" s="17"/>
      <c r="H160" s="16"/>
    </row>
    <row r="161" spans="1:8" x14ac:dyDescent="0.2">
      <c r="A161" s="241"/>
      <c r="B161" s="277" t="s">
        <v>105</v>
      </c>
      <c r="C161" s="277"/>
      <c r="D161" s="277"/>
      <c r="E161" s="107"/>
      <c r="F161" s="108">
        <f>E110</f>
        <v>60000</v>
      </c>
      <c r="G161" s="17"/>
      <c r="H161" s="16"/>
    </row>
    <row r="162" spans="1:8" x14ac:dyDescent="0.2">
      <c r="A162" s="241"/>
      <c r="B162" s="277" t="s">
        <v>23</v>
      </c>
      <c r="C162" s="277"/>
      <c r="D162" s="277"/>
      <c r="E162" s="109"/>
      <c r="F162" s="110">
        <f>E111</f>
        <v>50883</v>
      </c>
      <c r="G162" s="17"/>
      <c r="H162" s="16"/>
    </row>
    <row r="163" spans="1:8" ht="13.5" thickBot="1" x14ac:dyDescent="0.25">
      <c r="A163" s="241"/>
      <c r="B163" s="277" t="s">
        <v>32</v>
      </c>
      <c r="C163" s="277"/>
      <c r="D163" s="277"/>
      <c r="E163" s="111">
        <f>SUM(E146:E162)</f>
        <v>236883</v>
      </c>
      <c r="F163" s="238">
        <f>SUM(F146:F162)</f>
        <v>236883</v>
      </c>
      <c r="G163" s="17"/>
      <c r="H163" s="16"/>
    </row>
    <row r="164" spans="1:8" ht="13.5" thickTop="1" x14ac:dyDescent="0.2">
      <c r="A164" s="241"/>
      <c r="B164" s="277"/>
      <c r="C164" s="277"/>
      <c r="D164" s="277"/>
      <c r="E164" s="32" t="str">
        <f>IF(E163="","",IF(AND(E163&gt;=236882.5, E163&lt;=236883.5),"Correct!","Try again!"))</f>
        <v>Correct!</v>
      </c>
      <c r="F164" s="32" t="str">
        <f>IF(F163="","",IF(AND(F163&gt;=236882.5, F163&lt;=236883.5),"Correct!","Try again!"))</f>
        <v>Correct!</v>
      </c>
      <c r="G164" s="17"/>
      <c r="H164" s="16"/>
    </row>
  </sheetData>
  <sheetProtection algorithmName="SHA-512" hashValue="sPUABtqu73MwJxXkHvKHW+jCA+t25AlR+4T5I6GjbgpA+EUe09LG3cMPgw6ctP2MxL5DqbIhiuMkGR3L/EBsMA==" saltValue="60xMzPA9TDmylfHas+7Zpw==" spinCount="100000" sheet="1" objects="1" scenarios="1" selectLockedCells="1"/>
  <mergeCells count="156">
    <mergeCell ref="A99:G99"/>
    <mergeCell ref="B12:D12"/>
    <mergeCell ref="B13:D13"/>
    <mergeCell ref="B14:D14"/>
    <mergeCell ref="B143:G143"/>
    <mergeCell ref="B142:G142"/>
    <mergeCell ref="B141:G141"/>
    <mergeCell ref="B45:G45"/>
    <mergeCell ref="B44:G44"/>
    <mergeCell ref="B43:G43"/>
    <mergeCell ref="B15:D15"/>
    <mergeCell ref="B17:D17"/>
    <mergeCell ref="B18:D18"/>
    <mergeCell ref="B19:D19"/>
    <mergeCell ref="B20:D20"/>
    <mergeCell ref="B21:D21"/>
    <mergeCell ref="B22:D22"/>
    <mergeCell ref="B23:D23"/>
    <mergeCell ref="B24:D24"/>
    <mergeCell ref="B25:D25"/>
    <mergeCell ref="B26:D26"/>
    <mergeCell ref="B27:D27"/>
    <mergeCell ref="B28:D28"/>
    <mergeCell ref="B29:D29"/>
    <mergeCell ref="D2:E2"/>
    <mergeCell ref="D1:E1"/>
    <mergeCell ref="B7:G7"/>
    <mergeCell ref="B6:G6"/>
    <mergeCell ref="B10:D10"/>
    <mergeCell ref="B11:D11"/>
    <mergeCell ref="D3:E3"/>
    <mergeCell ref="B8:G8"/>
    <mergeCell ref="B16:D16"/>
    <mergeCell ref="B30:D30"/>
    <mergeCell ref="B31:D31"/>
    <mergeCell ref="B32:D32"/>
    <mergeCell ref="B33:D33"/>
    <mergeCell ref="B34:D34"/>
    <mergeCell ref="B35:D35"/>
    <mergeCell ref="B36:D36"/>
    <mergeCell ref="B37:D37"/>
    <mergeCell ref="B39:D39"/>
    <mergeCell ref="B38:D38"/>
    <mergeCell ref="B40:D40"/>
    <mergeCell ref="B42:D42"/>
    <mergeCell ref="B46:D46"/>
    <mergeCell ref="B47:D47"/>
    <mergeCell ref="B48:D48"/>
    <mergeCell ref="B49:D49"/>
    <mergeCell ref="B50:D50"/>
    <mergeCell ref="B51:D51"/>
    <mergeCell ref="B52:D52"/>
    <mergeCell ref="B53:D53"/>
    <mergeCell ref="B54:D54"/>
    <mergeCell ref="B55:D55"/>
    <mergeCell ref="B56:D56"/>
    <mergeCell ref="B57:D57"/>
    <mergeCell ref="B58:D58"/>
    <mergeCell ref="B59:D59"/>
    <mergeCell ref="B60:D60"/>
    <mergeCell ref="B61:D61"/>
    <mergeCell ref="B62:D62"/>
    <mergeCell ref="B63:D63"/>
    <mergeCell ref="B64:D64"/>
    <mergeCell ref="B65:D65"/>
    <mergeCell ref="B69:D69"/>
    <mergeCell ref="B70:D70"/>
    <mergeCell ref="B68:G68"/>
    <mergeCell ref="B67:G67"/>
    <mergeCell ref="B66:G66"/>
    <mergeCell ref="B71:D71"/>
    <mergeCell ref="B72:D72"/>
    <mergeCell ref="B73:D73"/>
    <mergeCell ref="B74:D74"/>
    <mergeCell ref="B75:D75"/>
    <mergeCell ref="B76:D76"/>
    <mergeCell ref="B77:D77"/>
    <mergeCell ref="B78:D78"/>
    <mergeCell ref="B79:D79"/>
    <mergeCell ref="B83:D83"/>
    <mergeCell ref="B85:D85"/>
    <mergeCell ref="B86:D86"/>
    <mergeCell ref="B82:G82"/>
    <mergeCell ref="B81:G81"/>
    <mergeCell ref="B80:G80"/>
    <mergeCell ref="B87:D87"/>
    <mergeCell ref="B88:D88"/>
    <mergeCell ref="B89:D89"/>
    <mergeCell ref="B90:D90"/>
    <mergeCell ref="B91:D91"/>
    <mergeCell ref="B92:D92"/>
    <mergeCell ref="B93:D93"/>
    <mergeCell ref="B94:D94"/>
    <mergeCell ref="B95:D95"/>
    <mergeCell ref="B96:D96"/>
    <mergeCell ref="B97:D97"/>
    <mergeCell ref="B98:D98"/>
    <mergeCell ref="B100:D100"/>
    <mergeCell ref="B101:D101"/>
    <mergeCell ref="B102:D102"/>
    <mergeCell ref="B103:D103"/>
    <mergeCell ref="B104:D104"/>
    <mergeCell ref="B105:D105"/>
    <mergeCell ref="B106:D106"/>
    <mergeCell ref="B107:D107"/>
    <mergeCell ref="B108:D108"/>
    <mergeCell ref="B109:D109"/>
    <mergeCell ref="B110:D110"/>
    <mergeCell ref="B111:D111"/>
    <mergeCell ref="B112:D112"/>
    <mergeCell ref="B113:D113"/>
    <mergeCell ref="B114:D114"/>
    <mergeCell ref="B119:D119"/>
    <mergeCell ref="B121:D121"/>
    <mergeCell ref="B118:G118"/>
    <mergeCell ref="B117:G117"/>
    <mergeCell ref="B122:D122"/>
    <mergeCell ref="B123:D123"/>
    <mergeCell ref="B124:D124"/>
    <mergeCell ref="B125:D125"/>
    <mergeCell ref="B126:D126"/>
    <mergeCell ref="B127:D127"/>
    <mergeCell ref="B128:D128"/>
    <mergeCell ref="B129:D129"/>
    <mergeCell ref="B130:D130"/>
    <mergeCell ref="B131:D131"/>
    <mergeCell ref="B132:D132"/>
    <mergeCell ref="B133:D133"/>
    <mergeCell ref="B134:D134"/>
    <mergeCell ref="B135:D135"/>
    <mergeCell ref="B136:D136"/>
    <mergeCell ref="B137:D137"/>
    <mergeCell ref="B138:D138"/>
    <mergeCell ref="B144:D144"/>
    <mergeCell ref="B163:D163"/>
    <mergeCell ref="B164:D164"/>
    <mergeCell ref="B5:D5"/>
    <mergeCell ref="B116:D116"/>
    <mergeCell ref="B120:D120"/>
    <mergeCell ref="B140:D140"/>
    <mergeCell ref="B145:D145"/>
    <mergeCell ref="B157:D157"/>
    <mergeCell ref="B158:D158"/>
    <mergeCell ref="B159:D159"/>
    <mergeCell ref="B146:D146"/>
    <mergeCell ref="B147:D147"/>
    <mergeCell ref="B150:D150"/>
    <mergeCell ref="B160:D160"/>
    <mergeCell ref="B161:D161"/>
    <mergeCell ref="B162:D162"/>
    <mergeCell ref="B151:D151"/>
    <mergeCell ref="B152:D152"/>
    <mergeCell ref="B153:D153"/>
    <mergeCell ref="B154:D154"/>
    <mergeCell ref="B155:D155"/>
    <mergeCell ref="B156:D156"/>
  </mergeCells>
  <phoneticPr fontId="0" type="noConversion"/>
  <printOptions horizontalCentered="1" gridLinesSet="0"/>
  <pageMargins left="0" right="0" top="0.72" bottom="0.51" header="0.5" footer="0.5"/>
  <pageSetup scale="110" orientation="portrait" horizontalDpi="300" verticalDpi="300" r:id="rId1"/>
  <headerFooter alignWithMargins="0"/>
  <rowBreaks count="3" manualBreakCount="3">
    <brk id="41" max="16383" man="1"/>
    <brk id="78" max="7" man="1"/>
    <brk id="115" max="7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autoPageBreaks="0"/>
  </sheetPr>
  <dimension ref="A1:F53"/>
  <sheetViews>
    <sheetView showGridLines="0" workbookViewId="0">
      <selection sqref="A1:B1"/>
    </sheetView>
  </sheetViews>
  <sheetFormatPr defaultRowHeight="12.75" x14ac:dyDescent="0.2"/>
  <cols>
    <col min="1" max="5" width="12.7109375" style="9" customWidth="1"/>
    <col min="6" max="6" width="2.7109375" customWidth="1"/>
    <col min="7" max="16384" width="9.140625" style="9"/>
  </cols>
  <sheetData>
    <row r="1" spans="1:6" x14ac:dyDescent="0.2">
      <c r="A1" s="274" t="s">
        <v>104</v>
      </c>
      <c r="B1" s="274"/>
      <c r="C1" s="53"/>
      <c r="D1" s="53"/>
      <c r="E1" s="53"/>
    </row>
    <row r="2" spans="1:6" x14ac:dyDescent="0.2">
      <c r="A2" s="53"/>
      <c r="B2" s="53"/>
      <c r="C2" s="53"/>
      <c r="D2" s="53"/>
      <c r="E2" s="53"/>
    </row>
    <row r="3" spans="1:6" customFormat="1" x14ac:dyDescent="0.2">
      <c r="A3" s="269" t="s">
        <v>5</v>
      </c>
      <c r="B3" s="269"/>
      <c r="C3" s="269"/>
      <c r="D3" s="269"/>
      <c r="E3" s="269"/>
      <c r="F3" s="20"/>
    </row>
    <row r="4" spans="1:6" customFormat="1" x14ac:dyDescent="0.2">
      <c r="A4" s="268" t="s">
        <v>7</v>
      </c>
      <c r="B4" s="268"/>
      <c r="C4" s="268"/>
      <c r="D4" s="268"/>
      <c r="E4" s="268"/>
      <c r="F4" s="20"/>
    </row>
    <row r="5" spans="1:6" customFormat="1" x14ac:dyDescent="0.2">
      <c r="A5" s="276">
        <v>44561</v>
      </c>
      <c r="B5" s="276"/>
      <c r="C5" s="276"/>
      <c r="D5" s="276"/>
      <c r="E5" s="276"/>
      <c r="F5" s="20"/>
    </row>
    <row r="6" spans="1:6" customFormat="1" x14ac:dyDescent="0.2">
      <c r="A6" s="12"/>
      <c r="B6" s="12"/>
      <c r="C6" s="12"/>
      <c r="D6" s="12"/>
      <c r="E6" s="12"/>
      <c r="F6" s="20"/>
    </row>
    <row r="7" spans="1:6" customFormat="1" x14ac:dyDescent="0.2">
      <c r="A7" s="13" t="s">
        <v>8</v>
      </c>
      <c r="B7" s="13"/>
      <c r="C7" s="13"/>
      <c r="D7" s="14" t="s">
        <v>9</v>
      </c>
      <c r="E7" s="14" t="s">
        <v>10</v>
      </c>
      <c r="F7" s="20"/>
    </row>
    <row r="8" spans="1:6" customFormat="1" x14ac:dyDescent="0.2">
      <c r="A8" s="275" t="s">
        <v>11</v>
      </c>
      <c r="B8" s="275"/>
      <c r="C8" s="275"/>
      <c r="D8" s="95">
        <v>30000</v>
      </c>
      <c r="E8" s="95"/>
      <c r="F8" s="20"/>
    </row>
    <row r="9" spans="1:6" customFormat="1" x14ac:dyDescent="0.2">
      <c r="A9" s="271" t="s">
        <v>12</v>
      </c>
      <c r="B9" s="271"/>
      <c r="C9" s="271"/>
      <c r="D9" s="95">
        <v>40000</v>
      </c>
      <c r="E9" s="95"/>
      <c r="F9" s="20"/>
    </row>
    <row r="10" spans="1:6" customFormat="1" x14ac:dyDescent="0.2">
      <c r="A10" s="271" t="s">
        <v>16</v>
      </c>
      <c r="B10" s="271"/>
      <c r="C10" s="271"/>
      <c r="D10" s="95">
        <v>1500</v>
      </c>
      <c r="E10" s="95"/>
      <c r="F10" s="20"/>
    </row>
    <row r="11" spans="1:6" customFormat="1" x14ac:dyDescent="0.2">
      <c r="A11" s="271" t="s">
        <v>17</v>
      </c>
      <c r="B11" s="271"/>
      <c r="C11" s="271"/>
      <c r="D11" s="95">
        <v>60000</v>
      </c>
      <c r="E11" s="95"/>
      <c r="F11" s="20"/>
    </row>
    <row r="12" spans="1:6" customFormat="1" x14ac:dyDescent="0.2">
      <c r="A12" s="312" t="s">
        <v>208</v>
      </c>
      <c r="B12" s="271"/>
      <c r="C12" s="271"/>
      <c r="D12" s="95">
        <v>20000</v>
      </c>
      <c r="E12" s="95"/>
      <c r="F12" s="20"/>
    </row>
    <row r="13" spans="1:6" customFormat="1" x14ac:dyDescent="0.2">
      <c r="A13" s="271" t="s">
        <v>18</v>
      </c>
      <c r="B13" s="271"/>
      <c r="C13" s="271"/>
      <c r="D13" s="95">
        <v>0</v>
      </c>
      <c r="E13" s="95"/>
      <c r="F13" s="20"/>
    </row>
    <row r="14" spans="1:6" customFormat="1" x14ac:dyDescent="0.2">
      <c r="A14" s="271" t="s">
        <v>13</v>
      </c>
      <c r="B14" s="271"/>
      <c r="C14" s="271"/>
      <c r="D14" s="95">
        <v>2000</v>
      </c>
      <c r="E14" s="95"/>
      <c r="F14" s="20"/>
    </row>
    <row r="15" spans="1:6" customFormat="1" x14ac:dyDescent="0.2">
      <c r="A15" s="271" t="s">
        <v>15</v>
      </c>
      <c r="B15" s="271"/>
      <c r="C15" s="271"/>
      <c r="D15" s="95">
        <v>6000</v>
      </c>
      <c r="E15" s="95"/>
      <c r="F15" s="20"/>
    </row>
    <row r="16" spans="1:6" customFormat="1" x14ac:dyDescent="0.2">
      <c r="A16" s="312" t="s">
        <v>207</v>
      </c>
      <c r="B16" s="271"/>
      <c r="C16" s="271"/>
      <c r="D16" s="95">
        <v>80000</v>
      </c>
      <c r="E16" s="95"/>
      <c r="F16" s="20"/>
    </row>
    <row r="17" spans="1:6" customFormat="1" x14ac:dyDescent="0.2">
      <c r="A17" s="312" t="s">
        <v>85</v>
      </c>
      <c r="B17" s="271"/>
      <c r="C17" s="271"/>
      <c r="D17" s="95"/>
      <c r="E17" s="95">
        <v>30000</v>
      </c>
      <c r="F17" s="20"/>
    </row>
    <row r="18" spans="1:6" customFormat="1" x14ac:dyDescent="0.2">
      <c r="A18" s="271" t="s">
        <v>21</v>
      </c>
      <c r="B18" s="271"/>
      <c r="C18" s="271"/>
      <c r="D18" s="95"/>
      <c r="E18" s="95">
        <v>31000</v>
      </c>
      <c r="F18" s="20"/>
    </row>
    <row r="19" spans="1:6" customFormat="1" x14ac:dyDescent="0.2">
      <c r="A19" s="312" t="s">
        <v>86</v>
      </c>
      <c r="B19" s="271"/>
      <c r="C19" s="271"/>
      <c r="D19" s="95"/>
      <c r="E19" s="243" t="s">
        <v>202</v>
      </c>
      <c r="F19" s="20"/>
    </row>
    <row r="20" spans="1:6" customFormat="1" x14ac:dyDescent="0.2">
      <c r="A20" s="312" t="s">
        <v>209</v>
      </c>
      <c r="B20" s="271"/>
      <c r="C20" s="271"/>
      <c r="D20" s="95"/>
      <c r="E20" s="95">
        <v>50000</v>
      </c>
      <c r="F20" s="20"/>
    </row>
    <row r="21" spans="1:6" customFormat="1" x14ac:dyDescent="0.2">
      <c r="A21" s="271" t="s">
        <v>22</v>
      </c>
      <c r="B21" s="271"/>
      <c r="C21" s="271"/>
      <c r="D21" s="95"/>
      <c r="E21" s="95">
        <v>0</v>
      </c>
      <c r="F21" s="20"/>
    </row>
    <row r="22" spans="1:6" customFormat="1" x14ac:dyDescent="0.2">
      <c r="A22" s="312" t="s">
        <v>206</v>
      </c>
      <c r="B22" s="271"/>
      <c r="C22" s="271"/>
      <c r="D22" s="95"/>
      <c r="E22" s="95">
        <v>2000</v>
      </c>
      <c r="F22" s="20"/>
    </row>
    <row r="23" spans="1:6" customFormat="1" x14ac:dyDescent="0.2">
      <c r="A23" s="271" t="s">
        <v>105</v>
      </c>
      <c r="B23" s="271"/>
      <c r="C23" s="271"/>
      <c r="D23" s="95"/>
      <c r="E23" s="95">
        <v>60000</v>
      </c>
      <c r="F23" s="20"/>
    </row>
    <row r="24" spans="1:6" customFormat="1" x14ac:dyDescent="0.2">
      <c r="A24" s="271" t="s">
        <v>23</v>
      </c>
      <c r="B24" s="271"/>
      <c r="C24" s="271"/>
      <c r="D24" s="95"/>
      <c r="E24" s="95">
        <v>28500</v>
      </c>
      <c r="F24" s="20"/>
    </row>
    <row r="25" spans="1:6" customFormat="1" x14ac:dyDescent="0.2">
      <c r="A25" s="312" t="s">
        <v>210</v>
      </c>
      <c r="B25" s="271"/>
      <c r="C25" s="271"/>
      <c r="D25" s="95">
        <v>4000</v>
      </c>
      <c r="E25" s="95"/>
      <c r="F25" s="20"/>
    </row>
    <row r="26" spans="1:6" customFormat="1" x14ac:dyDescent="0.2">
      <c r="A26" s="271" t="s">
        <v>24</v>
      </c>
      <c r="B26" s="271"/>
      <c r="C26" s="271"/>
      <c r="D26" s="95"/>
      <c r="E26" s="95">
        <v>146000</v>
      </c>
      <c r="F26" s="20"/>
    </row>
    <row r="27" spans="1:6" customFormat="1" x14ac:dyDescent="0.2">
      <c r="A27" s="271" t="s">
        <v>25</v>
      </c>
      <c r="B27" s="271"/>
      <c r="C27" s="271"/>
      <c r="D27" s="95"/>
      <c r="E27" s="95">
        <v>0</v>
      </c>
      <c r="F27" s="20"/>
    </row>
    <row r="28" spans="1:6" customFormat="1" x14ac:dyDescent="0.2">
      <c r="A28" s="271" t="s">
        <v>26</v>
      </c>
      <c r="B28" s="271"/>
      <c r="C28" s="271"/>
      <c r="D28" s="95">
        <v>70000</v>
      </c>
      <c r="E28" s="95"/>
      <c r="F28" s="20"/>
    </row>
    <row r="29" spans="1:6" customFormat="1" x14ac:dyDescent="0.2">
      <c r="A29" s="312" t="s">
        <v>89</v>
      </c>
      <c r="B29" s="271"/>
      <c r="C29" s="271"/>
      <c r="D29" s="95">
        <v>18900</v>
      </c>
      <c r="E29" s="95"/>
      <c r="F29" s="20"/>
    </row>
    <row r="30" spans="1:6" customFormat="1" x14ac:dyDescent="0.2">
      <c r="A30" s="271" t="s">
        <v>27</v>
      </c>
      <c r="B30" s="271"/>
      <c r="C30" s="271"/>
      <c r="D30" s="95">
        <v>11000</v>
      </c>
      <c r="E30" s="95"/>
      <c r="F30" s="20"/>
    </row>
    <row r="31" spans="1:6" customFormat="1" x14ac:dyDescent="0.2">
      <c r="A31" s="271" t="s">
        <v>28</v>
      </c>
      <c r="B31" s="271"/>
      <c r="C31" s="271"/>
      <c r="D31" s="95">
        <v>0</v>
      </c>
      <c r="E31" s="95"/>
      <c r="F31" s="20"/>
    </row>
    <row r="32" spans="1:6" customFormat="1" x14ac:dyDescent="0.2">
      <c r="A32" s="271" t="s">
        <v>29</v>
      </c>
      <c r="B32" s="271"/>
      <c r="C32" s="271"/>
      <c r="D32" s="95">
        <v>0</v>
      </c>
      <c r="E32" s="95"/>
      <c r="F32" s="20"/>
    </row>
    <row r="33" spans="1:6" customFormat="1" x14ac:dyDescent="0.2">
      <c r="A33" s="271" t="s">
        <v>30</v>
      </c>
      <c r="B33" s="271"/>
      <c r="C33" s="271"/>
      <c r="D33" s="95">
        <v>1100</v>
      </c>
      <c r="E33" s="95"/>
      <c r="F33" s="20"/>
    </row>
    <row r="34" spans="1:6" customFormat="1" x14ac:dyDescent="0.2">
      <c r="A34" s="271" t="s">
        <v>31</v>
      </c>
      <c r="B34" s="271"/>
      <c r="C34" s="271"/>
      <c r="D34" s="95">
        <v>0</v>
      </c>
      <c r="E34" s="95"/>
      <c r="F34" s="20"/>
    </row>
    <row r="35" spans="1:6" customFormat="1" x14ac:dyDescent="0.2">
      <c r="A35" s="273" t="s">
        <v>204</v>
      </c>
      <c r="B35" s="271"/>
      <c r="C35" s="271"/>
      <c r="D35" s="96">
        <v>3000</v>
      </c>
      <c r="E35" s="96"/>
      <c r="F35" s="20"/>
    </row>
    <row r="36" spans="1:6" customFormat="1" ht="13.5" thickBot="1" x14ac:dyDescent="0.25">
      <c r="A36" s="271" t="s">
        <v>32</v>
      </c>
      <c r="B36" s="271"/>
      <c r="C36" s="271"/>
      <c r="D36" s="97">
        <f>SUM(D8:D35)</f>
        <v>347500</v>
      </c>
      <c r="E36" s="97">
        <f>SUM(E8:E35)</f>
        <v>347500</v>
      </c>
      <c r="F36" s="20"/>
    </row>
    <row r="37" spans="1:6" customFormat="1" ht="13.5" thickTop="1" x14ac:dyDescent="0.2">
      <c r="A37" s="271"/>
      <c r="B37" s="271"/>
      <c r="C37" s="271"/>
      <c r="D37" s="12"/>
      <c r="E37" s="17"/>
      <c r="F37" s="20"/>
    </row>
    <row r="38" spans="1:6" customFormat="1" x14ac:dyDescent="0.2">
      <c r="A38" s="272" t="s">
        <v>33</v>
      </c>
      <c r="B38" s="272"/>
      <c r="C38" s="272"/>
      <c r="D38" s="12"/>
      <c r="E38" s="17"/>
      <c r="F38" s="20"/>
    </row>
    <row r="39" spans="1:6" customFormat="1" x14ac:dyDescent="0.2">
      <c r="A39" s="312" t="s">
        <v>211</v>
      </c>
      <c r="B39" s="271"/>
      <c r="C39" s="271"/>
      <c r="D39" s="98">
        <v>10000</v>
      </c>
      <c r="E39" s="17"/>
      <c r="F39" s="20"/>
    </row>
    <row r="40" spans="1:6" customFormat="1" x14ac:dyDescent="0.2">
      <c r="A40" s="271" t="s">
        <v>35</v>
      </c>
      <c r="B40" s="271"/>
      <c r="C40" s="271"/>
      <c r="D40" s="98">
        <v>1500</v>
      </c>
      <c r="E40" s="17"/>
      <c r="F40" s="20"/>
    </row>
    <row r="41" spans="1:6" customFormat="1" x14ac:dyDescent="0.2">
      <c r="A41" s="271" t="s">
        <v>36</v>
      </c>
      <c r="B41" s="271"/>
      <c r="C41" s="271"/>
      <c r="D41" s="99">
        <v>50000</v>
      </c>
      <c r="E41" s="17"/>
      <c r="F41" s="20"/>
    </row>
    <row r="42" spans="1:6" customFormat="1" x14ac:dyDescent="0.2">
      <c r="A42" s="271" t="s">
        <v>37</v>
      </c>
      <c r="B42" s="271"/>
      <c r="C42" s="271"/>
      <c r="D42" s="18">
        <v>0.12</v>
      </c>
      <c r="E42" s="17"/>
      <c r="F42" s="20"/>
    </row>
    <row r="43" spans="1:6" customFormat="1" x14ac:dyDescent="0.2">
      <c r="A43" s="271" t="s">
        <v>38</v>
      </c>
      <c r="B43" s="271"/>
      <c r="C43" s="271"/>
      <c r="D43" s="15">
        <v>10</v>
      </c>
      <c r="E43" s="17" t="s">
        <v>39</v>
      </c>
      <c r="F43" s="20"/>
    </row>
    <row r="44" spans="1:6" customFormat="1" x14ac:dyDescent="0.2">
      <c r="A44" s="273" t="s">
        <v>203</v>
      </c>
      <c r="B44" s="271"/>
      <c r="C44" s="271"/>
      <c r="D44" s="98">
        <v>20000</v>
      </c>
      <c r="E44" s="17"/>
      <c r="F44" s="20"/>
    </row>
    <row r="45" spans="1:6" customFormat="1" x14ac:dyDescent="0.2">
      <c r="A45" s="271" t="s">
        <v>40</v>
      </c>
      <c r="B45" s="271"/>
      <c r="C45" s="271"/>
      <c r="D45" s="18">
        <v>0.08</v>
      </c>
      <c r="E45" s="17"/>
      <c r="F45" s="20"/>
    </row>
    <row r="46" spans="1:6" customFormat="1" x14ac:dyDescent="0.2">
      <c r="A46" s="271" t="s">
        <v>106</v>
      </c>
      <c r="B46" s="271"/>
      <c r="C46" s="271"/>
      <c r="D46" s="98">
        <v>6000</v>
      </c>
      <c r="E46" s="17"/>
      <c r="F46" s="20"/>
    </row>
    <row r="47" spans="1:6" customFormat="1" x14ac:dyDescent="0.2">
      <c r="A47" s="271" t="s">
        <v>180</v>
      </c>
      <c r="B47" s="271"/>
      <c r="C47" s="271"/>
      <c r="D47" s="99">
        <v>800</v>
      </c>
      <c r="E47" s="17"/>
      <c r="F47" s="20"/>
    </row>
    <row r="48" spans="1:6" customFormat="1" x14ac:dyDescent="0.2">
      <c r="A48" s="271" t="s">
        <v>181</v>
      </c>
      <c r="B48" s="271"/>
      <c r="C48" s="271"/>
      <c r="D48" s="99"/>
      <c r="E48" s="17"/>
      <c r="F48" s="20"/>
    </row>
    <row r="49" spans="1:6" customFormat="1" x14ac:dyDescent="0.2">
      <c r="A49" s="273" t="s">
        <v>212</v>
      </c>
      <c r="B49" s="271"/>
      <c r="C49" s="271"/>
      <c r="D49" s="99">
        <v>2000</v>
      </c>
      <c r="E49" s="17"/>
      <c r="F49" s="20"/>
    </row>
    <row r="50" spans="1:6" customFormat="1" x14ac:dyDescent="0.2">
      <c r="A50" s="271" t="s">
        <v>41</v>
      </c>
      <c r="B50" s="271"/>
      <c r="C50" s="271"/>
      <c r="D50" s="98">
        <v>2000</v>
      </c>
      <c r="E50" s="17"/>
      <c r="F50" s="20"/>
    </row>
    <row r="51" spans="1:6" customFormat="1" x14ac:dyDescent="0.2">
      <c r="A51" s="271" t="s">
        <v>42</v>
      </c>
      <c r="B51" s="271"/>
      <c r="C51" s="271"/>
      <c r="D51" s="99">
        <v>1000</v>
      </c>
      <c r="E51" s="17"/>
      <c r="F51" s="20"/>
    </row>
    <row r="52" spans="1:6" customFormat="1" x14ac:dyDescent="0.2">
      <c r="A52" s="271"/>
      <c r="B52" s="271"/>
      <c r="C52" s="271"/>
      <c r="D52" s="92"/>
      <c r="E52" s="92"/>
      <c r="F52" s="20"/>
    </row>
    <row r="53" spans="1:6" x14ac:dyDescent="0.2">
      <c r="A53" s="271"/>
      <c r="B53" s="271"/>
      <c r="C53" s="271"/>
      <c r="D53" s="92"/>
      <c r="E53" s="92"/>
      <c r="F53" s="20"/>
    </row>
  </sheetData>
  <sheetProtection selectLockedCells="1" selectUnlockedCells="1"/>
  <mergeCells count="50">
    <mergeCell ref="A1:B1"/>
    <mergeCell ref="A3:E3"/>
    <mergeCell ref="A4:E4"/>
    <mergeCell ref="A5:E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43:C43"/>
    <mergeCell ref="A49:C49"/>
    <mergeCell ref="A44:C44"/>
    <mergeCell ref="A27:C27"/>
    <mergeCell ref="A28:C28"/>
    <mergeCell ref="A29:C29"/>
    <mergeCell ref="A30:C30"/>
    <mergeCell ref="A31:C31"/>
    <mergeCell ref="A32:C32"/>
    <mergeCell ref="A35:C35"/>
    <mergeCell ref="A36:C36"/>
    <mergeCell ref="A38:C38"/>
    <mergeCell ref="A51:C51"/>
    <mergeCell ref="A52:C52"/>
    <mergeCell ref="A53:C53"/>
    <mergeCell ref="A37:C37"/>
    <mergeCell ref="A45:C45"/>
    <mergeCell ref="A46:C46"/>
    <mergeCell ref="A47:C47"/>
    <mergeCell ref="A33:C33"/>
    <mergeCell ref="A34:C34"/>
    <mergeCell ref="A50:C50"/>
    <mergeCell ref="A39:C39"/>
    <mergeCell ref="A40:C40"/>
    <mergeCell ref="A41:C41"/>
    <mergeCell ref="A42:C42"/>
    <mergeCell ref="A48:C48"/>
  </mergeCells>
  <phoneticPr fontId="3" type="noConversion"/>
  <printOptions horizontalCentered="1"/>
  <pageMargins left="0.75" right="0.75" top="0.63" bottom="0.64" header="0.5" footer="0.5"/>
  <pageSetup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autoPageBreaks="0"/>
  </sheetPr>
  <dimension ref="A1:CX170"/>
  <sheetViews>
    <sheetView showGridLines="0" zoomScaleNormal="100" workbookViewId="0">
      <selection activeCell="D1" sqref="D1:E1"/>
    </sheetView>
  </sheetViews>
  <sheetFormatPr defaultRowHeight="12.75" x14ac:dyDescent="0.2"/>
  <cols>
    <col min="1" max="1" width="2.7109375" style="6" customWidth="1"/>
    <col min="2" max="2" width="7" style="6" customWidth="1"/>
    <col min="3" max="8" width="12.7109375" style="6" customWidth="1"/>
    <col min="9" max="18" width="12.7109375" style="5" customWidth="1"/>
    <col min="19" max="102" width="9.140625" style="5"/>
    <col min="103" max="16384" width="9.140625" style="6"/>
  </cols>
  <sheetData>
    <row r="1" spans="1:8" x14ac:dyDescent="0.2">
      <c r="C1" s="7" t="s">
        <v>0</v>
      </c>
      <c r="D1" s="266" t="s">
        <v>3</v>
      </c>
      <c r="E1" s="266"/>
      <c r="H1" s="139"/>
    </row>
    <row r="2" spans="1:8" x14ac:dyDescent="0.2">
      <c r="B2" s="5"/>
      <c r="C2" s="7" t="s">
        <v>2</v>
      </c>
      <c r="D2" s="266" t="s">
        <v>107</v>
      </c>
      <c r="E2" s="266"/>
      <c r="H2" s="139"/>
    </row>
    <row r="3" spans="1:8" x14ac:dyDescent="0.2">
      <c r="B3" s="5"/>
      <c r="D3" s="267" t="s">
        <v>115</v>
      </c>
      <c r="E3" s="267"/>
      <c r="H3" s="138"/>
    </row>
    <row r="4" spans="1:8" x14ac:dyDescent="0.2">
      <c r="B4" s="5"/>
      <c r="C4" s="5"/>
      <c r="D4" s="5"/>
      <c r="E4" s="5"/>
      <c r="F4" s="5"/>
      <c r="H4" s="5"/>
    </row>
    <row r="5" spans="1:8" x14ac:dyDescent="0.2">
      <c r="A5" s="241"/>
      <c r="B5" s="272" t="s">
        <v>147</v>
      </c>
      <c r="C5" s="272"/>
      <c r="D5" s="272"/>
      <c r="E5" s="272"/>
      <c r="F5" s="16"/>
      <c r="G5" s="43"/>
      <c r="H5" s="16"/>
    </row>
    <row r="6" spans="1:8" x14ac:dyDescent="0.2">
      <c r="A6" s="241"/>
      <c r="B6" s="269" t="s">
        <v>84</v>
      </c>
      <c r="C6" s="269"/>
      <c r="D6" s="269"/>
      <c r="E6" s="269"/>
      <c r="F6" s="269"/>
      <c r="G6" s="269"/>
      <c r="H6" s="16"/>
    </row>
    <row r="7" spans="1:8" x14ac:dyDescent="0.2">
      <c r="A7" s="241"/>
      <c r="B7" s="268" t="s">
        <v>109</v>
      </c>
      <c r="C7" s="268"/>
      <c r="D7" s="268"/>
      <c r="E7" s="268"/>
      <c r="F7" s="268"/>
      <c r="G7" s="268"/>
      <c r="H7" s="16"/>
    </row>
    <row r="8" spans="1:8" x14ac:dyDescent="0.2">
      <c r="A8" s="241"/>
      <c r="B8" s="16"/>
      <c r="C8" s="16"/>
      <c r="D8" s="16"/>
      <c r="E8" s="16"/>
      <c r="F8" s="16"/>
      <c r="G8" s="16"/>
      <c r="H8" s="16"/>
    </row>
    <row r="9" spans="1:8" x14ac:dyDescent="0.2">
      <c r="A9" s="241"/>
      <c r="B9" s="102" t="s">
        <v>117</v>
      </c>
      <c r="C9" s="36" t="s">
        <v>110</v>
      </c>
      <c r="D9" s="36"/>
      <c r="E9" s="36"/>
      <c r="F9" s="102" t="s">
        <v>111</v>
      </c>
      <c r="G9" s="102" t="s">
        <v>112</v>
      </c>
      <c r="H9" s="16"/>
    </row>
    <row r="10" spans="1:8" x14ac:dyDescent="0.2">
      <c r="A10" s="241"/>
      <c r="B10" s="41" t="s">
        <v>118</v>
      </c>
      <c r="C10" s="270" t="s">
        <v>11</v>
      </c>
      <c r="D10" s="270"/>
      <c r="E10" s="270"/>
      <c r="F10" s="143">
        <f>G12-F11</f>
        <v>70000</v>
      </c>
      <c r="G10" s="144"/>
      <c r="H10" s="16"/>
    </row>
    <row r="11" spans="1:8" x14ac:dyDescent="0.2">
      <c r="A11" s="241"/>
      <c r="B11" s="41"/>
      <c r="C11" s="265" t="s">
        <v>12</v>
      </c>
      <c r="D11" s="265"/>
      <c r="E11" s="265"/>
      <c r="F11" s="145">
        <v>30000</v>
      </c>
      <c r="G11" s="146"/>
      <c r="H11" s="16"/>
    </row>
    <row r="12" spans="1:8" x14ac:dyDescent="0.2">
      <c r="A12" s="241"/>
      <c r="B12" s="41"/>
      <c r="C12" s="265" t="s">
        <v>126</v>
      </c>
      <c r="D12" s="265"/>
      <c r="E12" s="265"/>
      <c r="F12" s="144"/>
      <c r="G12" s="143">
        <v>100000</v>
      </c>
      <c r="H12" s="130" t="str">
        <f>IF(G12="","",IF(G12=100000,"«- Correct!","«- Try again!"))</f>
        <v>«- Correct!</v>
      </c>
    </row>
    <row r="13" spans="1:8" x14ac:dyDescent="0.2">
      <c r="A13" s="241"/>
      <c r="B13" s="41" t="s">
        <v>119</v>
      </c>
      <c r="C13" s="265" t="s">
        <v>11</v>
      </c>
      <c r="D13" s="265"/>
      <c r="E13" s="265"/>
      <c r="F13" s="143">
        <v>27300</v>
      </c>
      <c r="G13" s="144"/>
      <c r="H13" s="16"/>
    </row>
    <row r="14" spans="1:8" x14ac:dyDescent="0.2">
      <c r="A14" s="241"/>
      <c r="B14" s="41"/>
      <c r="C14" s="265" t="s">
        <v>61</v>
      </c>
      <c r="D14" s="265"/>
      <c r="E14" s="265"/>
      <c r="F14" s="144"/>
      <c r="G14" s="147">
        <f>F13</f>
        <v>27300</v>
      </c>
      <c r="H14" s="130" t="str">
        <f>IF(G14="","",IF(G14=27300,"«- Correct!","«- Try again!"))</f>
        <v>«- Correct!</v>
      </c>
    </row>
    <row r="15" spans="1:8" x14ac:dyDescent="0.2">
      <c r="A15" s="241"/>
      <c r="B15" s="42" t="s">
        <v>128</v>
      </c>
      <c r="C15" s="265" t="s">
        <v>11</v>
      </c>
      <c r="D15" s="265"/>
      <c r="E15" s="265"/>
      <c r="F15" s="143">
        <v>10000</v>
      </c>
      <c r="G15" s="146"/>
      <c r="H15" s="16"/>
    </row>
    <row r="16" spans="1:8" x14ac:dyDescent="0.2">
      <c r="A16" s="241"/>
      <c r="B16" s="42"/>
      <c r="C16" s="265" t="s">
        <v>127</v>
      </c>
      <c r="D16" s="265"/>
      <c r="E16" s="265"/>
      <c r="F16" s="144"/>
      <c r="G16" s="147">
        <f>F15</f>
        <v>10000</v>
      </c>
      <c r="H16" s="130" t="str">
        <f>IF(G16="","",IF(G16=10000,"«- Correct!","«- Try again!"))</f>
        <v>«- Correct!</v>
      </c>
    </row>
    <row r="17" spans="1:8" x14ac:dyDescent="0.2">
      <c r="A17" s="241"/>
      <c r="B17" s="42" t="s">
        <v>129</v>
      </c>
      <c r="C17" s="265" t="s">
        <v>89</v>
      </c>
      <c r="D17" s="265"/>
      <c r="E17" s="265"/>
      <c r="F17" s="148">
        <f>G19-F18</f>
        <v>41000</v>
      </c>
      <c r="G17" s="146"/>
      <c r="H17" s="16"/>
    </row>
    <row r="18" spans="1:8" x14ac:dyDescent="0.2">
      <c r="A18" s="241"/>
      <c r="B18" s="42"/>
      <c r="C18" s="265" t="s">
        <v>86</v>
      </c>
      <c r="D18" s="265"/>
      <c r="E18" s="265"/>
      <c r="F18" s="143">
        <v>9000</v>
      </c>
      <c r="G18" s="146"/>
      <c r="H18" s="16"/>
    </row>
    <row r="19" spans="1:8" x14ac:dyDescent="0.2">
      <c r="A19" s="241"/>
      <c r="B19" s="42"/>
      <c r="C19" s="265" t="s">
        <v>60</v>
      </c>
      <c r="D19" s="265"/>
      <c r="E19" s="265"/>
      <c r="F19" s="144"/>
      <c r="G19" s="147">
        <v>50000</v>
      </c>
      <c r="H19" s="130" t="str">
        <f>IF(G19="","",IF(G19=50000,"«- Correct!","«- Try again!"))</f>
        <v>«- Correct!</v>
      </c>
    </row>
    <row r="20" spans="1:8" x14ac:dyDescent="0.2">
      <c r="A20" s="241"/>
      <c r="B20" s="42" t="s">
        <v>130</v>
      </c>
      <c r="C20" s="265" t="s">
        <v>158</v>
      </c>
      <c r="D20" s="265"/>
      <c r="E20" s="265"/>
      <c r="F20" s="143">
        <v>24000</v>
      </c>
      <c r="G20" s="146"/>
      <c r="H20" s="16"/>
    </row>
    <row r="21" spans="1:8" x14ac:dyDescent="0.2">
      <c r="A21" s="241"/>
      <c r="B21" s="42"/>
      <c r="C21" s="265" t="s">
        <v>60</v>
      </c>
      <c r="D21" s="265"/>
      <c r="E21" s="265"/>
      <c r="F21" s="144"/>
      <c r="G21" s="143">
        <v>24000</v>
      </c>
      <c r="H21" s="130" t="str">
        <f>IF(G21="","",IF(G21=24000,"«- Correct!","«- Try again!"))</f>
        <v>«- Correct!</v>
      </c>
    </row>
    <row r="22" spans="1:8" x14ac:dyDescent="0.2">
      <c r="A22" s="241"/>
      <c r="B22" s="42" t="s">
        <v>131</v>
      </c>
      <c r="C22" s="265" t="s">
        <v>19</v>
      </c>
      <c r="D22" s="265"/>
      <c r="E22" s="265"/>
      <c r="F22" s="143">
        <v>15000</v>
      </c>
      <c r="G22" s="146"/>
      <c r="H22" s="16"/>
    </row>
    <row r="23" spans="1:8" x14ac:dyDescent="0.2">
      <c r="A23" s="241"/>
      <c r="B23" s="42"/>
      <c r="C23" s="265" t="s">
        <v>60</v>
      </c>
      <c r="D23" s="265"/>
      <c r="E23" s="265"/>
      <c r="F23" s="144"/>
      <c r="G23" s="147">
        <f>F22</f>
        <v>15000</v>
      </c>
      <c r="H23" s="130" t="str">
        <f>IF(G23="","",IF(G23=15000,"«- Correct!","«- Try again!"))</f>
        <v>«- Correct!</v>
      </c>
    </row>
    <row r="24" spans="1:8" x14ac:dyDescent="0.2">
      <c r="A24" s="241"/>
      <c r="B24" s="42" t="s">
        <v>132</v>
      </c>
      <c r="C24" s="313" t="s">
        <v>210</v>
      </c>
      <c r="D24" s="265"/>
      <c r="E24" s="265"/>
      <c r="F24" s="143">
        <v>2500</v>
      </c>
      <c r="G24" s="146"/>
      <c r="H24" s="16"/>
    </row>
    <row r="25" spans="1:8" x14ac:dyDescent="0.2">
      <c r="A25" s="241"/>
      <c r="B25" s="42"/>
      <c r="C25" s="265" t="s">
        <v>60</v>
      </c>
      <c r="D25" s="265"/>
      <c r="E25" s="265"/>
      <c r="F25" s="144"/>
      <c r="G25" s="147">
        <v>2500</v>
      </c>
      <c r="H25" s="130" t="str">
        <f>IF(G25="","",IF(G25=2500,"«- Correct!","«- Try again!"))</f>
        <v>«- Correct!</v>
      </c>
    </row>
    <row r="26" spans="1:8" x14ac:dyDescent="0.2">
      <c r="A26" s="245"/>
      <c r="B26" s="245"/>
      <c r="C26" s="294"/>
      <c r="D26" s="294"/>
      <c r="E26" s="294"/>
      <c r="F26" s="245"/>
      <c r="G26" s="245"/>
      <c r="H26" s="245"/>
    </row>
    <row r="27" spans="1:8" x14ac:dyDescent="0.2">
      <c r="A27" s="9"/>
      <c r="B27" s="240"/>
      <c r="C27" s="240"/>
      <c r="D27" s="240"/>
      <c r="E27" s="240"/>
      <c r="F27" s="240"/>
      <c r="G27" s="240"/>
      <c r="H27" s="240"/>
    </row>
    <row r="28" spans="1:8" x14ac:dyDescent="0.2">
      <c r="A28" s="241"/>
      <c r="B28" s="272" t="s">
        <v>149</v>
      </c>
      <c r="C28" s="272"/>
      <c r="D28" s="272"/>
      <c r="E28" s="272"/>
      <c r="F28" s="43"/>
      <c r="G28" s="43"/>
      <c r="H28" s="16"/>
    </row>
    <row r="29" spans="1:8" x14ac:dyDescent="0.2">
      <c r="A29" s="241"/>
      <c r="B29" s="269" t="s">
        <v>84</v>
      </c>
      <c r="C29" s="269"/>
      <c r="D29" s="269"/>
      <c r="E29" s="269"/>
      <c r="F29" s="269"/>
      <c r="G29" s="269"/>
      <c r="H29" s="16"/>
    </row>
    <row r="30" spans="1:8" x14ac:dyDescent="0.2">
      <c r="A30" s="241"/>
      <c r="B30" s="268" t="s">
        <v>7</v>
      </c>
      <c r="C30" s="268"/>
      <c r="D30" s="268"/>
      <c r="E30" s="268"/>
      <c r="F30" s="268"/>
      <c r="G30" s="268"/>
      <c r="H30" s="16"/>
    </row>
    <row r="31" spans="1:8" x14ac:dyDescent="0.2">
      <c r="A31" s="241"/>
      <c r="B31" s="43"/>
      <c r="C31" s="265"/>
      <c r="D31" s="265"/>
      <c r="E31" s="265"/>
      <c r="F31" s="16"/>
      <c r="G31" s="16"/>
      <c r="H31" s="16"/>
    </row>
    <row r="32" spans="1:8" x14ac:dyDescent="0.2">
      <c r="A32" s="241"/>
      <c r="B32" s="149" t="s">
        <v>8</v>
      </c>
      <c r="C32" s="150"/>
      <c r="D32" s="150"/>
      <c r="E32" s="150"/>
      <c r="F32" s="137" t="s">
        <v>9</v>
      </c>
      <c r="G32" s="137" t="s">
        <v>10</v>
      </c>
      <c r="H32" s="16"/>
    </row>
    <row r="33" spans="1:8" x14ac:dyDescent="0.2">
      <c r="A33" s="241"/>
      <c r="B33" s="270" t="s">
        <v>11</v>
      </c>
      <c r="C33" s="270"/>
      <c r="D33" s="270"/>
      <c r="E33" s="270"/>
      <c r="F33" s="143">
        <f>30000+70000+27300+10000-50000-24000-15000-2500</f>
        <v>45800</v>
      </c>
      <c r="G33" s="144"/>
      <c r="H33" s="16"/>
    </row>
    <row r="34" spans="1:8" x14ac:dyDescent="0.2">
      <c r="A34" s="241"/>
      <c r="B34" s="291" t="s">
        <v>12</v>
      </c>
      <c r="C34" s="291"/>
      <c r="D34" s="291"/>
      <c r="E34" s="291"/>
      <c r="F34" s="145">
        <f>15000+30000-27300</f>
        <v>17700</v>
      </c>
      <c r="G34" s="144"/>
      <c r="H34" s="16"/>
    </row>
    <row r="35" spans="1:8" x14ac:dyDescent="0.2">
      <c r="A35" s="241"/>
      <c r="B35" s="291" t="s">
        <v>19</v>
      </c>
      <c r="C35" s="291"/>
      <c r="D35" s="291"/>
      <c r="E35" s="291"/>
      <c r="F35" s="143">
        <f>20000+15000</f>
        <v>35000</v>
      </c>
      <c r="G35" s="144"/>
      <c r="H35" s="16"/>
    </row>
    <row r="36" spans="1:8" x14ac:dyDescent="0.2">
      <c r="A36" s="241"/>
      <c r="B36" s="291" t="s">
        <v>85</v>
      </c>
      <c r="C36" s="291"/>
      <c r="D36" s="291"/>
      <c r="E36" s="291"/>
      <c r="F36" s="144"/>
      <c r="G36" s="143">
        <v>6000</v>
      </c>
      <c r="H36" s="16"/>
    </row>
    <row r="37" spans="1:8" x14ac:dyDescent="0.2">
      <c r="A37" s="241"/>
      <c r="B37" s="291" t="s">
        <v>86</v>
      </c>
      <c r="C37" s="291"/>
      <c r="D37" s="291"/>
      <c r="E37" s="291"/>
      <c r="F37" s="144"/>
      <c r="G37" s="134">
        <f>9000-9000</f>
        <v>0</v>
      </c>
      <c r="H37" s="16"/>
    </row>
    <row r="38" spans="1:8" x14ac:dyDescent="0.2">
      <c r="A38" s="241"/>
      <c r="B38" s="291" t="s">
        <v>105</v>
      </c>
      <c r="C38" s="291"/>
      <c r="D38" s="291"/>
      <c r="E38" s="291"/>
      <c r="F38" s="144"/>
      <c r="G38" s="134">
        <f>40500+10000</f>
        <v>50500</v>
      </c>
      <c r="H38" s="16"/>
    </row>
    <row r="39" spans="1:8" x14ac:dyDescent="0.2">
      <c r="A39" s="241"/>
      <c r="B39" s="291" t="s">
        <v>23</v>
      </c>
      <c r="C39" s="291"/>
      <c r="D39" s="291"/>
      <c r="E39" s="291"/>
      <c r="F39" s="144"/>
      <c r="G39" s="134">
        <f>9500</f>
        <v>9500</v>
      </c>
      <c r="H39" s="16"/>
    </row>
    <row r="40" spans="1:8" x14ac:dyDescent="0.2">
      <c r="A40" s="241"/>
      <c r="B40" s="312" t="s">
        <v>210</v>
      </c>
      <c r="C40" s="291"/>
      <c r="D40" s="291"/>
      <c r="E40" s="291"/>
      <c r="F40" s="148">
        <v>2500</v>
      </c>
      <c r="G40" s="16"/>
      <c r="H40" s="16"/>
    </row>
    <row r="41" spans="1:8" x14ac:dyDescent="0.2">
      <c r="A41" s="241"/>
      <c r="B41" s="291" t="s">
        <v>88</v>
      </c>
      <c r="C41" s="291"/>
      <c r="D41" s="291"/>
      <c r="E41" s="291"/>
      <c r="F41" s="144"/>
      <c r="G41" s="143">
        <v>100000</v>
      </c>
      <c r="H41" s="16"/>
    </row>
    <row r="42" spans="1:8" x14ac:dyDescent="0.2">
      <c r="A42" s="241"/>
      <c r="B42" s="291" t="s">
        <v>89</v>
      </c>
      <c r="C42" s="291"/>
      <c r="D42" s="291"/>
      <c r="E42" s="291"/>
      <c r="F42" s="148">
        <v>41000</v>
      </c>
      <c r="G42" s="144"/>
      <c r="H42" s="16"/>
    </row>
    <row r="43" spans="1:8" x14ac:dyDescent="0.2">
      <c r="A43" s="241"/>
      <c r="B43" s="291" t="s">
        <v>158</v>
      </c>
      <c r="C43" s="291"/>
      <c r="D43" s="291"/>
      <c r="E43" s="291"/>
      <c r="F43" s="151">
        <v>24000</v>
      </c>
      <c r="G43" s="152"/>
      <c r="H43" s="16"/>
    </row>
    <row r="44" spans="1:8" ht="13.5" thickBot="1" x14ac:dyDescent="0.25">
      <c r="A44" s="241"/>
      <c r="B44" s="291" t="s">
        <v>32</v>
      </c>
      <c r="C44" s="291"/>
      <c r="D44" s="291"/>
      <c r="E44" s="291"/>
      <c r="F44" s="153">
        <f>SUM(F33:F43)</f>
        <v>166000</v>
      </c>
      <c r="G44" s="154">
        <f>SUM(G33:G43)</f>
        <v>166000</v>
      </c>
      <c r="H44" s="16"/>
    </row>
    <row r="45" spans="1:8" ht="13.5" thickTop="1" x14ac:dyDescent="0.2">
      <c r="A45" s="241"/>
      <c r="B45" s="291"/>
      <c r="C45" s="291"/>
      <c r="D45" s="291"/>
      <c r="E45" s="291"/>
      <c r="F45" s="32" t="str">
        <f>IF(F44="","",IF(F44=166000,"Correct!","Try again!"))</f>
        <v>Correct!</v>
      </c>
      <c r="G45" s="32" t="str">
        <f>IF(G44="","",IF(G44=166000,"Correct!","Try again!"))</f>
        <v>Correct!</v>
      </c>
      <c r="H45" s="16"/>
    </row>
    <row r="46" spans="1:8" x14ac:dyDescent="0.2">
      <c r="A46" s="9"/>
      <c r="B46" s="292"/>
      <c r="C46" s="292"/>
      <c r="D46" s="292"/>
      <c r="E46" s="292"/>
      <c r="F46" s="240"/>
      <c r="G46" s="240"/>
      <c r="H46" s="240"/>
    </row>
    <row r="47" spans="1:8" x14ac:dyDescent="0.2">
      <c r="A47" s="241"/>
      <c r="B47" s="272" t="s">
        <v>156</v>
      </c>
      <c r="C47" s="272"/>
      <c r="D47" s="272"/>
      <c r="E47" s="272"/>
      <c r="F47" s="16"/>
      <c r="G47" s="16"/>
      <c r="H47" s="16"/>
    </row>
    <row r="48" spans="1:8" x14ac:dyDescent="0.2">
      <c r="A48" s="241"/>
      <c r="B48" s="269" t="s">
        <v>84</v>
      </c>
      <c r="C48" s="269"/>
      <c r="D48" s="269"/>
      <c r="E48" s="269"/>
      <c r="F48" s="269"/>
      <c r="G48" s="269"/>
      <c r="H48" s="16"/>
    </row>
    <row r="49" spans="1:8" x14ac:dyDescent="0.2">
      <c r="A49" s="241"/>
      <c r="B49" s="268" t="s">
        <v>109</v>
      </c>
      <c r="C49" s="268"/>
      <c r="D49" s="268"/>
      <c r="E49" s="268"/>
      <c r="F49" s="268"/>
      <c r="G49" s="268"/>
      <c r="H49" s="16"/>
    </row>
    <row r="50" spans="1:8" x14ac:dyDescent="0.2">
      <c r="A50" s="241"/>
      <c r="B50" s="291"/>
      <c r="C50" s="291"/>
      <c r="D50" s="291"/>
      <c r="E50" s="291"/>
      <c r="F50" s="16"/>
      <c r="G50" s="16"/>
      <c r="H50" s="16"/>
    </row>
    <row r="51" spans="1:8" x14ac:dyDescent="0.2">
      <c r="A51" s="241"/>
      <c r="B51" s="149" t="s">
        <v>110</v>
      </c>
      <c r="C51" s="149"/>
      <c r="D51" s="149"/>
      <c r="E51" s="149"/>
      <c r="F51" s="102" t="s">
        <v>111</v>
      </c>
      <c r="G51" s="102" t="s">
        <v>112</v>
      </c>
      <c r="H51" s="16"/>
    </row>
    <row r="52" spans="1:8" x14ac:dyDescent="0.2">
      <c r="A52" s="241"/>
      <c r="B52" s="291" t="s">
        <v>89</v>
      </c>
      <c r="C52" s="291"/>
      <c r="D52" s="291"/>
      <c r="E52" s="291"/>
      <c r="F52" s="143">
        <v>1000</v>
      </c>
      <c r="G52" s="144"/>
      <c r="H52" s="16"/>
    </row>
    <row r="53" spans="1:8" x14ac:dyDescent="0.2">
      <c r="A53" s="241"/>
      <c r="B53" s="291" t="s">
        <v>95</v>
      </c>
      <c r="C53" s="291"/>
      <c r="D53" s="291"/>
      <c r="E53" s="291"/>
      <c r="F53" s="146"/>
      <c r="G53" s="143">
        <f>F52</f>
        <v>1000</v>
      </c>
      <c r="H53" s="130" t="str">
        <f>IF(G53="","",IF(G53=1000,"«- Correct!","«- Try again!"))</f>
        <v>«- Correct!</v>
      </c>
    </row>
    <row r="54" spans="1:8" x14ac:dyDescent="0.2">
      <c r="A54" s="241"/>
      <c r="B54" s="291" t="s">
        <v>28</v>
      </c>
      <c r="C54" s="291"/>
      <c r="D54" s="291"/>
      <c r="E54" s="291"/>
      <c r="F54" s="143">
        <v>2000</v>
      </c>
      <c r="G54" s="146"/>
      <c r="H54" s="16"/>
    </row>
    <row r="55" spans="1:8" x14ac:dyDescent="0.2">
      <c r="A55" s="241"/>
      <c r="B55" s="291" t="s">
        <v>133</v>
      </c>
      <c r="C55" s="291"/>
      <c r="D55" s="291"/>
      <c r="E55" s="291"/>
      <c r="F55" s="146"/>
      <c r="G55" s="143">
        <f>F54</f>
        <v>2000</v>
      </c>
      <c r="H55" s="130" t="str">
        <f>IF(G55="","",IF(G55=2000,"«- Correct!","«- Try again!"))</f>
        <v>«- Correct!</v>
      </c>
    </row>
    <row r="56" spans="1:8" x14ac:dyDescent="0.2">
      <c r="A56" s="245"/>
      <c r="B56" s="294"/>
      <c r="C56" s="294"/>
      <c r="D56" s="294"/>
      <c r="E56" s="294"/>
      <c r="F56" s="245"/>
      <c r="G56" s="245"/>
      <c r="H56" s="245"/>
    </row>
    <row r="57" spans="1:8" x14ac:dyDescent="0.2">
      <c r="A57" s="9"/>
      <c r="B57" s="292"/>
      <c r="C57" s="292"/>
      <c r="D57" s="292"/>
      <c r="E57" s="292"/>
      <c r="F57" s="240"/>
      <c r="G57" s="240"/>
      <c r="H57" s="240"/>
    </row>
    <row r="58" spans="1:8" x14ac:dyDescent="0.2">
      <c r="A58" s="241"/>
      <c r="B58" s="272" t="s">
        <v>157</v>
      </c>
      <c r="C58" s="272"/>
      <c r="D58" s="272"/>
      <c r="E58" s="272"/>
      <c r="F58" s="16"/>
      <c r="G58" s="16"/>
      <c r="H58" s="16"/>
    </row>
    <row r="59" spans="1:8" x14ac:dyDescent="0.2">
      <c r="A59" s="241"/>
      <c r="B59" s="269" t="s">
        <v>84</v>
      </c>
      <c r="C59" s="269"/>
      <c r="D59" s="269"/>
      <c r="E59" s="269"/>
      <c r="F59" s="269"/>
      <c r="G59" s="269"/>
      <c r="H59" s="16"/>
    </row>
    <row r="60" spans="1:8" x14ac:dyDescent="0.2">
      <c r="A60" s="241"/>
      <c r="B60" s="268" t="s">
        <v>14</v>
      </c>
      <c r="C60" s="268"/>
      <c r="D60" s="268"/>
      <c r="E60" s="268"/>
      <c r="F60" s="268"/>
      <c r="G60" s="268"/>
      <c r="H60" s="16"/>
    </row>
    <row r="61" spans="1:8" x14ac:dyDescent="0.2">
      <c r="A61" s="241"/>
      <c r="B61" s="291"/>
      <c r="C61" s="291"/>
      <c r="D61" s="291"/>
      <c r="E61" s="291"/>
      <c r="F61" s="16"/>
      <c r="G61" s="16"/>
      <c r="H61" s="16"/>
    </row>
    <row r="62" spans="1:8" x14ac:dyDescent="0.2">
      <c r="A62" s="241"/>
      <c r="B62" s="149" t="s">
        <v>8</v>
      </c>
      <c r="C62" s="150"/>
      <c r="D62" s="150"/>
      <c r="E62" s="150"/>
      <c r="F62" s="137" t="s">
        <v>9</v>
      </c>
      <c r="G62" s="137" t="s">
        <v>10</v>
      </c>
      <c r="H62" s="16"/>
    </row>
    <row r="63" spans="1:8" x14ac:dyDescent="0.2">
      <c r="A63" s="241"/>
      <c r="B63" s="291" t="s">
        <v>11</v>
      </c>
      <c r="C63" s="291"/>
      <c r="D63" s="291"/>
      <c r="E63" s="291"/>
      <c r="F63" s="143">
        <f>F33</f>
        <v>45800</v>
      </c>
      <c r="G63" s="155"/>
      <c r="H63" s="16"/>
    </row>
    <row r="64" spans="1:8" x14ac:dyDescent="0.2">
      <c r="A64" s="241"/>
      <c r="B64" s="291" t="s">
        <v>12</v>
      </c>
      <c r="C64" s="291"/>
      <c r="D64" s="291"/>
      <c r="E64" s="291"/>
      <c r="F64" s="134">
        <f>F34</f>
        <v>17700</v>
      </c>
      <c r="G64" s="156"/>
      <c r="H64" s="16"/>
    </row>
    <row r="65" spans="1:102" x14ac:dyDescent="0.2">
      <c r="A65" s="241"/>
      <c r="B65" s="291" t="s">
        <v>19</v>
      </c>
      <c r="C65" s="291"/>
      <c r="D65" s="291"/>
      <c r="E65" s="291"/>
      <c r="F65" s="134">
        <f>F35</f>
        <v>35000</v>
      </c>
      <c r="G65" s="156"/>
      <c r="H65" s="16"/>
    </row>
    <row r="66" spans="1:102" x14ac:dyDescent="0.2">
      <c r="A66" s="241"/>
      <c r="B66" s="291" t="s">
        <v>85</v>
      </c>
      <c r="C66" s="291"/>
      <c r="D66" s="291"/>
      <c r="E66" s="291"/>
      <c r="F66" s="134"/>
      <c r="G66" s="156">
        <f>G36+2000</f>
        <v>8000</v>
      </c>
      <c r="H66" s="16"/>
    </row>
    <row r="67" spans="1:102" x14ac:dyDescent="0.2">
      <c r="A67" s="241"/>
      <c r="B67" s="291" t="s">
        <v>86</v>
      </c>
      <c r="C67" s="291"/>
      <c r="D67" s="291"/>
      <c r="E67" s="291"/>
      <c r="F67" s="134"/>
      <c r="G67" s="156">
        <f>G37+1000</f>
        <v>1000</v>
      </c>
      <c r="H67" s="16"/>
    </row>
    <row r="68" spans="1:102" x14ac:dyDescent="0.2">
      <c r="A68" s="241"/>
      <c r="B68" s="291" t="s">
        <v>105</v>
      </c>
      <c r="C68" s="291"/>
      <c r="D68" s="291"/>
      <c r="E68" s="291"/>
      <c r="F68" s="134"/>
      <c r="G68" s="156">
        <f>G38</f>
        <v>50500</v>
      </c>
      <c r="H68" s="16"/>
    </row>
    <row r="69" spans="1:102" x14ac:dyDescent="0.2">
      <c r="A69" s="241"/>
      <c r="B69" s="291" t="s">
        <v>23</v>
      </c>
      <c r="C69" s="291"/>
      <c r="D69" s="291"/>
      <c r="E69" s="291"/>
      <c r="F69" s="134"/>
      <c r="G69" s="156">
        <f>G39</f>
        <v>9500</v>
      </c>
      <c r="H69" s="1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6"/>
      <c r="BL69" s="6"/>
      <c r="BM69" s="6"/>
      <c r="BN69" s="6"/>
      <c r="BO69" s="6"/>
      <c r="BP69" s="6"/>
      <c r="BQ69" s="6"/>
      <c r="BR69" s="6"/>
      <c r="BS69" s="6"/>
      <c r="BT69" s="6"/>
      <c r="BU69" s="6"/>
      <c r="BV69" s="6"/>
      <c r="BW69" s="6"/>
      <c r="BX69" s="6"/>
      <c r="BY69" s="6"/>
      <c r="BZ69" s="6"/>
      <c r="CA69" s="6"/>
      <c r="CB69" s="6"/>
      <c r="CC69" s="6"/>
      <c r="CD69" s="6"/>
      <c r="CE69" s="6"/>
      <c r="CF69" s="6"/>
      <c r="CG69" s="6"/>
      <c r="CH69" s="6"/>
      <c r="CI69" s="6"/>
      <c r="CJ69" s="6"/>
      <c r="CK69" s="6"/>
      <c r="CL69" s="6"/>
      <c r="CM69" s="6"/>
      <c r="CN69" s="6"/>
      <c r="CO69" s="6"/>
      <c r="CP69" s="6"/>
      <c r="CQ69" s="6"/>
      <c r="CR69" s="6"/>
      <c r="CS69" s="6"/>
      <c r="CT69" s="6"/>
      <c r="CU69" s="6"/>
      <c r="CV69" s="6"/>
      <c r="CW69" s="6"/>
      <c r="CX69" s="6"/>
    </row>
    <row r="70" spans="1:102" x14ac:dyDescent="0.2">
      <c r="A70" s="241"/>
      <c r="B70" s="312" t="s">
        <v>210</v>
      </c>
      <c r="C70" s="291"/>
      <c r="D70" s="291"/>
      <c r="E70" s="291"/>
      <c r="F70" s="134">
        <f>F24</f>
        <v>2500</v>
      </c>
      <c r="G70" s="156"/>
      <c r="H70" s="1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6"/>
      <c r="BK70" s="6"/>
      <c r="BL70" s="6"/>
      <c r="BM70" s="6"/>
      <c r="BN70" s="6"/>
      <c r="BO70" s="6"/>
      <c r="BP70" s="6"/>
      <c r="BQ70" s="6"/>
      <c r="BR70" s="6"/>
      <c r="BS70" s="6"/>
      <c r="BT70" s="6"/>
      <c r="BU70" s="6"/>
      <c r="BV70" s="6"/>
      <c r="BW70" s="6"/>
      <c r="BX70" s="6"/>
      <c r="BY70" s="6"/>
      <c r="BZ70" s="6"/>
      <c r="CA70" s="6"/>
      <c r="CB70" s="6"/>
      <c r="CC70" s="6"/>
      <c r="CD70" s="6"/>
      <c r="CE70" s="6"/>
      <c r="CF70" s="6"/>
      <c r="CG70" s="6"/>
      <c r="CH70" s="6"/>
      <c r="CI70" s="6"/>
      <c r="CJ70" s="6"/>
      <c r="CK70" s="6"/>
      <c r="CL70" s="6"/>
      <c r="CM70" s="6"/>
      <c r="CN70" s="6"/>
      <c r="CO70" s="6"/>
      <c r="CP70" s="6"/>
      <c r="CQ70" s="6"/>
      <c r="CR70" s="6"/>
      <c r="CS70" s="6"/>
      <c r="CT70" s="6"/>
      <c r="CU70" s="6"/>
      <c r="CV70" s="6"/>
      <c r="CW70" s="6"/>
      <c r="CX70" s="6"/>
    </row>
    <row r="71" spans="1:102" x14ac:dyDescent="0.2">
      <c r="A71" s="241"/>
      <c r="B71" s="291" t="s">
        <v>88</v>
      </c>
      <c r="C71" s="291"/>
      <c r="D71" s="291"/>
      <c r="E71" s="291"/>
      <c r="F71" s="134"/>
      <c r="G71" s="156">
        <f>G41</f>
        <v>100000</v>
      </c>
      <c r="H71" s="1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6"/>
      <c r="BK71" s="6"/>
      <c r="BL71" s="6"/>
      <c r="BM71" s="6"/>
      <c r="BN71" s="6"/>
      <c r="BO71" s="6"/>
      <c r="BP71" s="6"/>
      <c r="BQ71" s="6"/>
      <c r="BR71" s="6"/>
      <c r="BS71" s="6"/>
      <c r="BT71" s="6"/>
      <c r="BU71" s="6"/>
      <c r="BV71" s="6"/>
      <c r="BW71" s="6"/>
      <c r="BX71" s="6"/>
      <c r="BY71" s="6"/>
      <c r="BZ71" s="6"/>
      <c r="CA71" s="6"/>
      <c r="CB71" s="6"/>
      <c r="CC71" s="6"/>
      <c r="CD71" s="6"/>
      <c r="CE71" s="6"/>
      <c r="CF71" s="6"/>
      <c r="CG71" s="6"/>
      <c r="CH71" s="6"/>
      <c r="CI71" s="6"/>
      <c r="CJ71" s="6"/>
      <c r="CK71" s="6"/>
      <c r="CL71" s="6"/>
      <c r="CM71" s="6"/>
      <c r="CN71" s="6"/>
      <c r="CO71" s="6"/>
      <c r="CP71" s="6"/>
      <c r="CQ71" s="6"/>
      <c r="CR71" s="6"/>
      <c r="CS71" s="6"/>
      <c r="CT71" s="6"/>
      <c r="CU71" s="6"/>
      <c r="CV71" s="6"/>
      <c r="CW71" s="6"/>
      <c r="CX71" s="6"/>
    </row>
    <row r="72" spans="1:102" x14ac:dyDescent="0.2">
      <c r="A72" s="241"/>
      <c r="B72" s="291" t="s">
        <v>89</v>
      </c>
      <c r="C72" s="291"/>
      <c r="D72" s="291"/>
      <c r="E72" s="291"/>
      <c r="F72" s="134">
        <f>F42+1000</f>
        <v>42000</v>
      </c>
      <c r="G72" s="156"/>
      <c r="H72" s="1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6"/>
      <c r="BK72" s="6"/>
      <c r="BL72" s="6"/>
      <c r="BM72" s="6"/>
      <c r="BN72" s="6"/>
      <c r="BO72" s="6"/>
      <c r="BP72" s="6"/>
      <c r="BQ72" s="6"/>
      <c r="BR72" s="6"/>
      <c r="BS72" s="6"/>
      <c r="BT72" s="6"/>
      <c r="BU72" s="6"/>
      <c r="BV72" s="6"/>
      <c r="BW72" s="6"/>
      <c r="BX72" s="6"/>
      <c r="BY72" s="6"/>
      <c r="BZ72" s="6"/>
      <c r="CA72" s="6"/>
      <c r="CB72" s="6"/>
      <c r="CC72" s="6"/>
      <c r="CD72" s="6"/>
      <c r="CE72" s="6"/>
      <c r="CF72" s="6"/>
      <c r="CG72" s="6"/>
      <c r="CH72" s="6"/>
      <c r="CI72" s="6"/>
      <c r="CJ72" s="6"/>
      <c r="CK72" s="6"/>
      <c r="CL72" s="6"/>
      <c r="CM72" s="6"/>
      <c r="CN72" s="6"/>
      <c r="CO72" s="6"/>
      <c r="CP72" s="6"/>
      <c r="CQ72" s="6"/>
      <c r="CR72" s="6"/>
      <c r="CS72" s="6"/>
      <c r="CT72" s="6"/>
      <c r="CU72" s="6"/>
      <c r="CV72" s="6"/>
      <c r="CW72" s="6"/>
      <c r="CX72" s="6"/>
    </row>
    <row r="73" spans="1:102" x14ac:dyDescent="0.2">
      <c r="A73" s="241"/>
      <c r="B73" s="291" t="s">
        <v>158</v>
      </c>
      <c r="C73" s="291"/>
      <c r="D73" s="291"/>
      <c r="E73" s="291"/>
      <c r="F73" s="134">
        <f>F43</f>
        <v>24000</v>
      </c>
      <c r="G73" s="156"/>
      <c r="H73" s="1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6"/>
      <c r="BK73" s="6"/>
      <c r="BL73" s="6"/>
      <c r="BM73" s="6"/>
      <c r="BN73" s="6"/>
      <c r="BO73" s="6"/>
      <c r="BP73" s="6"/>
      <c r="BQ73" s="6"/>
      <c r="BR73" s="6"/>
      <c r="BS73" s="6"/>
      <c r="BT73" s="6"/>
      <c r="BU73" s="6"/>
      <c r="BV73" s="6"/>
      <c r="BW73" s="6"/>
      <c r="BX73" s="6"/>
      <c r="BY73" s="6"/>
      <c r="BZ73" s="6"/>
      <c r="CA73" s="6"/>
      <c r="CB73" s="6"/>
      <c r="CC73" s="6"/>
      <c r="CD73" s="6"/>
      <c r="CE73" s="6"/>
      <c r="CF73" s="6"/>
      <c r="CG73" s="6"/>
      <c r="CH73" s="6"/>
      <c r="CI73" s="6"/>
      <c r="CJ73" s="6"/>
      <c r="CK73" s="6"/>
      <c r="CL73" s="6"/>
      <c r="CM73" s="6"/>
      <c r="CN73" s="6"/>
      <c r="CO73" s="6"/>
      <c r="CP73" s="6"/>
      <c r="CQ73" s="6"/>
      <c r="CR73" s="6"/>
      <c r="CS73" s="6"/>
      <c r="CT73" s="6"/>
      <c r="CU73" s="6"/>
      <c r="CV73" s="6"/>
      <c r="CW73" s="6"/>
      <c r="CX73" s="6"/>
    </row>
    <row r="74" spans="1:102" x14ac:dyDescent="0.2">
      <c r="A74" s="241"/>
      <c r="B74" s="291" t="s">
        <v>28</v>
      </c>
      <c r="C74" s="291"/>
      <c r="D74" s="291"/>
      <c r="E74" s="291"/>
      <c r="F74" s="151">
        <v>2000</v>
      </c>
      <c r="G74" s="157"/>
      <c r="H74" s="1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6"/>
      <c r="BK74" s="6"/>
      <c r="BL74" s="6"/>
      <c r="BM74" s="6"/>
      <c r="BN74" s="6"/>
      <c r="BO74" s="6"/>
      <c r="BP74" s="6"/>
      <c r="BQ74" s="6"/>
      <c r="BR74" s="6"/>
      <c r="BS74" s="6"/>
      <c r="BT74" s="6"/>
      <c r="BU74" s="6"/>
      <c r="BV74" s="6"/>
      <c r="BW74" s="6"/>
      <c r="BX74" s="6"/>
      <c r="BY74" s="6"/>
      <c r="BZ74" s="6"/>
      <c r="CA74" s="6"/>
      <c r="CB74" s="6"/>
      <c r="CC74" s="6"/>
      <c r="CD74" s="6"/>
      <c r="CE74" s="6"/>
      <c r="CF74" s="6"/>
      <c r="CG74" s="6"/>
      <c r="CH74" s="6"/>
      <c r="CI74" s="6"/>
      <c r="CJ74" s="6"/>
      <c r="CK74" s="6"/>
      <c r="CL74" s="6"/>
      <c r="CM74" s="6"/>
      <c r="CN74" s="6"/>
      <c r="CO74" s="6"/>
      <c r="CP74" s="6"/>
      <c r="CQ74" s="6"/>
      <c r="CR74" s="6"/>
      <c r="CS74" s="6"/>
      <c r="CT74" s="6"/>
      <c r="CU74" s="6"/>
      <c r="CV74" s="6"/>
      <c r="CW74" s="6"/>
      <c r="CX74" s="6"/>
    </row>
    <row r="75" spans="1:102" ht="13.5" thickBot="1" x14ac:dyDescent="0.25">
      <c r="A75" s="241"/>
      <c r="B75" s="291" t="s">
        <v>32</v>
      </c>
      <c r="C75" s="291"/>
      <c r="D75" s="291"/>
      <c r="E75" s="291"/>
      <c r="F75" s="153">
        <f>SUM(F63:F74)</f>
        <v>169000</v>
      </c>
      <c r="G75" s="153">
        <f>SUM(G63:G74)</f>
        <v>169000</v>
      </c>
      <c r="H75" s="1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6"/>
      <c r="BK75" s="6"/>
      <c r="BL75" s="6"/>
      <c r="BM75" s="6"/>
      <c r="BN75" s="6"/>
      <c r="BO75" s="6"/>
      <c r="BP75" s="6"/>
      <c r="BQ75" s="6"/>
      <c r="BR75" s="6"/>
      <c r="BS75" s="6"/>
      <c r="BT75" s="6"/>
      <c r="BU75" s="6"/>
      <c r="BV75" s="6"/>
      <c r="BW75" s="6"/>
      <c r="BX75" s="6"/>
      <c r="BY75" s="6"/>
      <c r="BZ75" s="6"/>
      <c r="CA75" s="6"/>
      <c r="CB75" s="6"/>
      <c r="CC75" s="6"/>
      <c r="CD75" s="6"/>
      <c r="CE75" s="6"/>
      <c r="CF75" s="6"/>
      <c r="CG75" s="6"/>
      <c r="CH75" s="6"/>
      <c r="CI75" s="6"/>
      <c r="CJ75" s="6"/>
      <c r="CK75" s="6"/>
      <c r="CL75" s="6"/>
      <c r="CM75" s="6"/>
      <c r="CN75" s="6"/>
      <c r="CO75" s="6"/>
      <c r="CP75" s="6"/>
      <c r="CQ75" s="6"/>
      <c r="CR75" s="6"/>
      <c r="CS75" s="6"/>
      <c r="CT75" s="6"/>
      <c r="CU75" s="6"/>
      <c r="CV75" s="6"/>
      <c r="CW75" s="6"/>
      <c r="CX75" s="6"/>
    </row>
    <row r="76" spans="1:102" ht="13.5" thickTop="1" x14ac:dyDescent="0.2">
      <c r="A76" s="241"/>
      <c r="B76" s="291"/>
      <c r="C76" s="291"/>
      <c r="D76" s="291"/>
      <c r="E76" s="291"/>
      <c r="F76" s="32" t="str">
        <f>IF(F75="","",IF(F75=169000,"Correct!","Try again!"))</f>
        <v>Correct!</v>
      </c>
      <c r="G76" s="32" t="str">
        <f>IF(G75="","",IF(G75=169000,"Correct!","Try again!"))</f>
        <v>Correct!</v>
      </c>
      <c r="H76" s="1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6"/>
      <c r="BK76" s="6"/>
      <c r="BL76" s="6"/>
      <c r="BM76" s="6"/>
      <c r="BN76" s="6"/>
      <c r="BO76" s="6"/>
      <c r="BP76" s="6"/>
      <c r="BQ76" s="6"/>
      <c r="BR76" s="6"/>
      <c r="BS76" s="6"/>
      <c r="BT76" s="6"/>
      <c r="BU76" s="6"/>
      <c r="BV76" s="6"/>
      <c r="BW76" s="6"/>
      <c r="BX76" s="6"/>
      <c r="BY76" s="6"/>
      <c r="BZ76" s="6"/>
      <c r="CA76" s="6"/>
      <c r="CB76" s="6"/>
      <c r="CC76" s="6"/>
      <c r="CD76" s="6"/>
      <c r="CE76" s="6"/>
      <c r="CF76" s="6"/>
      <c r="CG76" s="6"/>
      <c r="CH76" s="6"/>
      <c r="CI76" s="6"/>
      <c r="CJ76" s="6"/>
      <c r="CK76" s="6"/>
      <c r="CL76" s="6"/>
      <c r="CM76" s="6"/>
      <c r="CN76" s="6"/>
      <c r="CO76" s="6"/>
      <c r="CP76" s="6"/>
      <c r="CQ76" s="6"/>
      <c r="CR76" s="6"/>
      <c r="CS76" s="6"/>
      <c r="CT76" s="6"/>
      <c r="CU76" s="6"/>
      <c r="CV76" s="6"/>
      <c r="CW76" s="6"/>
      <c r="CX76" s="6"/>
    </row>
    <row r="77" spans="1:102" x14ac:dyDescent="0.2">
      <c r="A77" s="9"/>
      <c r="B77" s="292"/>
      <c r="C77" s="292"/>
      <c r="D77" s="292"/>
      <c r="E77" s="292"/>
      <c r="F77" s="240"/>
      <c r="G77" s="240"/>
      <c r="H77" s="240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  <c r="BE77" s="6"/>
      <c r="BF77" s="6"/>
      <c r="BG77" s="6"/>
      <c r="BH77" s="6"/>
      <c r="BI77" s="6"/>
      <c r="BJ77" s="6"/>
      <c r="BK77" s="6"/>
      <c r="BL77" s="6"/>
      <c r="BM77" s="6"/>
      <c r="BN77" s="6"/>
      <c r="BO77" s="6"/>
      <c r="BP77" s="6"/>
      <c r="BQ77" s="6"/>
      <c r="BR77" s="6"/>
      <c r="BS77" s="6"/>
      <c r="BT77" s="6"/>
      <c r="BU77" s="6"/>
      <c r="BV77" s="6"/>
      <c r="BW77" s="6"/>
      <c r="BX77" s="6"/>
      <c r="BY77" s="6"/>
      <c r="BZ77" s="6"/>
      <c r="CA77" s="6"/>
      <c r="CB77" s="6"/>
      <c r="CC77" s="6"/>
      <c r="CD77" s="6"/>
      <c r="CE77" s="6"/>
      <c r="CF77" s="6"/>
      <c r="CG77" s="6"/>
      <c r="CH77" s="6"/>
      <c r="CI77" s="6"/>
      <c r="CJ77" s="6"/>
      <c r="CK77" s="6"/>
      <c r="CL77" s="6"/>
      <c r="CM77" s="6"/>
      <c r="CN77" s="6"/>
      <c r="CO77" s="6"/>
      <c r="CP77" s="6"/>
      <c r="CQ77" s="6"/>
      <c r="CR77" s="6"/>
      <c r="CS77" s="6"/>
      <c r="CT77" s="6"/>
      <c r="CU77" s="6"/>
      <c r="CV77" s="6"/>
      <c r="CW77" s="6"/>
      <c r="CX77" s="6"/>
    </row>
    <row r="78" spans="1:102" x14ac:dyDescent="0.2">
      <c r="A78" s="241"/>
      <c r="B78" s="272" t="s">
        <v>159</v>
      </c>
      <c r="C78" s="272"/>
      <c r="D78" s="272"/>
      <c r="E78" s="272"/>
      <c r="F78" s="16"/>
      <c r="G78" s="16"/>
      <c r="H78" s="1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6"/>
      <c r="BD78" s="6"/>
      <c r="BE78" s="6"/>
      <c r="BF78" s="6"/>
      <c r="BG78" s="6"/>
      <c r="BH78" s="6"/>
      <c r="BI78" s="6"/>
      <c r="BJ78" s="6"/>
      <c r="BK78" s="6"/>
      <c r="BL78" s="6"/>
      <c r="BM78" s="6"/>
      <c r="BN78" s="6"/>
      <c r="BO78" s="6"/>
      <c r="BP78" s="6"/>
      <c r="BQ78" s="6"/>
      <c r="BR78" s="6"/>
      <c r="BS78" s="6"/>
      <c r="BT78" s="6"/>
      <c r="BU78" s="6"/>
      <c r="BV78" s="6"/>
      <c r="BW78" s="6"/>
      <c r="BX78" s="6"/>
      <c r="BY78" s="6"/>
      <c r="BZ78" s="6"/>
      <c r="CA78" s="6"/>
      <c r="CB78" s="6"/>
      <c r="CC78" s="6"/>
      <c r="CD78" s="6"/>
      <c r="CE78" s="6"/>
      <c r="CF78" s="6"/>
      <c r="CG78" s="6"/>
      <c r="CH78" s="6"/>
      <c r="CI78" s="6"/>
      <c r="CJ78" s="6"/>
      <c r="CK78" s="6"/>
      <c r="CL78" s="6"/>
      <c r="CM78" s="6"/>
      <c r="CN78" s="6"/>
      <c r="CO78" s="6"/>
      <c r="CP78" s="6"/>
      <c r="CQ78" s="6"/>
      <c r="CR78" s="6"/>
      <c r="CS78" s="6"/>
      <c r="CT78" s="6"/>
      <c r="CU78" s="6"/>
      <c r="CV78" s="6"/>
      <c r="CW78" s="6"/>
      <c r="CX78" s="6"/>
    </row>
    <row r="79" spans="1:102" x14ac:dyDescent="0.2">
      <c r="A79" s="241"/>
      <c r="B79" s="269" t="s">
        <v>84</v>
      </c>
      <c r="C79" s="269"/>
      <c r="D79" s="269"/>
      <c r="E79" s="269"/>
      <c r="F79" s="269"/>
      <c r="G79" s="269"/>
      <c r="H79" s="1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  <c r="BE79" s="6"/>
      <c r="BF79" s="6"/>
      <c r="BG79" s="6"/>
      <c r="BH79" s="6"/>
      <c r="BI79" s="6"/>
      <c r="BJ79" s="6"/>
      <c r="BK79" s="6"/>
      <c r="BL79" s="6"/>
      <c r="BM79" s="6"/>
      <c r="BN79" s="6"/>
      <c r="BO79" s="6"/>
      <c r="BP79" s="6"/>
      <c r="BQ79" s="6"/>
      <c r="BR79" s="6"/>
      <c r="BS79" s="6"/>
      <c r="BT79" s="6"/>
      <c r="BU79" s="6"/>
      <c r="BV79" s="6"/>
      <c r="BW79" s="6"/>
      <c r="BX79" s="6"/>
      <c r="BY79" s="6"/>
      <c r="BZ79" s="6"/>
      <c r="CA79" s="6"/>
      <c r="CB79" s="6"/>
      <c r="CC79" s="6"/>
      <c r="CD79" s="6"/>
      <c r="CE79" s="6"/>
      <c r="CF79" s="6"/>
      <c r="CG79" s="6"/>
      <c r="CH79" s="6"/>
      <c r="CI79" s="6"/>
      <c r="CJ79" s="6"/>
      <c r="CK79" s="6"/>
      <c r="CL79" s="6"/>
      <c r="CM79" s="6"/>
      <c r="CN79" s="6"/>
      <c r="CO79" s="6"/>
      <c r="CP79" s="6"/>
      <c r="CQ79" s="6"/>
      <c r="CR79" s="6"/>
      <c r="CS79" s="6"/>
      <c r="CT79" s="6"/>
      <c r="CU79" s="6"/>
      <c r="CV79" s="6"/>
      <c r="CW79" s="6"/>
      <c r="CX79" s="6"/>
    </row>
    <row r="80" spans="1:102" x14ac:dyDescent="0.2">
      <c r="A80" s="241"/>
      <c r="B80" s="283" t="s">
        <v>1</v>
      </c>
      <c r="C80" s="283"/>
      <c r="D80" s="283"/>
      <c r="E80" s="283"/>
      <c r="F80" s="283"/>
      <c r="G80" s="283"/>
      <c r="H80" s="1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6"/>
      <c r="BD80" s="6"/>
      <c r="BE80" s="6"/>
      <c r="BF80" s="6"/>
      <c r="BG80" s="6"/>
      <c r="BH80" s="6"/>
      <c r="BI80" s="6"/>
      <c r="BJ80" s="6"/>
      <c r="BK80" s="6"/>
      <c r="BL80" s="6"/>
      <c r="BM80" s="6"/>
      <c r="BN80" s="6"/>
      <c r="BO80" s="6"/>
      <c r="BP80" s="6"/>
      <c r="BQ80" s="6"/>
      <c r="BR80" s="6"/>
      <c r="BS80" s="6"/>
      <c r="BT80" s="6"/>
      <c r="BU80" s="6"/>
      <c r="BV80" s="6"/>
      <c r="BW80" s="6"/>
      <c r="BX80" s="6"/>
      <c r="BY80" s="6"/>
      <c r="BZ80" s="6"/>
      <c r="CA80" s="6"/>
      <c r="CB80" s="6"/>
      <c r="CC80" s="6"/>
      <c r="CD80" s="6"/>
      <c r="CE80" s="6"/>
      <c r="CF80" s="6"/>
      <c r="CG80" s="6"/>
      <c r="CH80" s="6"/>
      <c r="CI80" s="6"/>
      <c r="CJ80" s="6"/>
      <c r="CK80" s="6"/>
      <c r="CL80" s="6"/>
      <c r="CM80" s="6"/>
      <c r="CN80" s="6"/>
      <c r="CO80" s="6"/>
      <c r="CP80" s="6"/>
      <c r="CQ80" s="6"/>
      <c r="CR80" s="6"/>
      <c r="CS80" s="6"/>
      <c r="CT80" s="6"/>
      <c r="CU80" s="6"/>
      <c r="CV80" s="6"/>
      <c r="CW80" s="6"/>
      <c r="CX80" s="6"/>
    </row>
    <row r="81" spans="1:102" x14ac:dyDescent="0.2">
      <c r="A81" s="241"/>
      <c r="B81" s="286" t="s">
        <v>214</v>
      </c>
      <c r="C81" s="283"/>
      <c r="D81" s="283"/>
      <c r="E81" s="283"/>
      <c r="F81" s="283"/>
      <c r="G81" s="283"/>
      <c r="H81" s="1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  <c r="BJ81" s="6"/>
      <c r="BK81" s="6"/>
      <c r="BL81" s="6"/>
      <c r="BM81" s="6"/>
      <c r="BN81" s="6"/>
      <c r="BO81" s="6"/>
      <c r="BP81" s="6"/>
      <c r="BQ81" s="6"/>
      <c r="BR81" s="6"/>
      <c r="BS81" s="6"/>
      <c r="BT81" s="6"/>
      <c r="BU81" s="6"/>
      <c r="BV81" s="6"/>
      <c r="BW81" s="6"/>
      <c r="BX81" s="6"/>
      <c r="BY81" s="6"/>
      <c r="BZ81" s="6"/>
      <c r="CA81" s="6"/>
      <c r="CB81" s="6"/>
      <c r="CC81" s="6"/>
      <c r="CD81" s="6"/>
      <c r="CE81" s="6"/>
      <c r="CF81" s="6"/>
      <c r="CG81" s="6"/>
      <c r="CH81" s="6"/>
      <c r="CI81" s="6"/>
      <c r="CJ81" s="6"/>
      <c r="CK81" s="6"/>
      <c r="CL81" s="6"/>
      <c r="CM81" s="6"/>
      <c r="CN81" s="6"/>
      <c r="CO81" s="6"/>
      <c r="CP81" s="6"/>
      <c r="CQ81" s="6"/>
      <c r="CR81" s="6"/>
      <c r="CS81" s="6"/>
      <c r="CT81" s="6"/>
      <c r="CU81" s="6"/>
      <c r="CV81" s="6"/>
      <c r="CW81" s="6"/>
      <c r="CX81" s="6"/>
    </row>
    <row r="82" spans="1:102" x14ac:dyDescent="0.2">
      <c r="A82" s="241"/>
      <c r="B82" s="291"/>
      <c r="C82" s="291"/>
      <c r="D82" s="291"/>
      <c r="E82" s="291"/>
      <c r="F82" s="45"/>
      <c r="G82" s="16"/>
      <c r="H82" s="1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6"/>
      <c r="BE82" s="6"/>
      <c r="BF82" s="6"/>
      <c r="BG82" s="6"/>
      <c r="BH82" s="6"/>
      <c r="BI82" s="6"/>
      <c r="BJ82" s="6"/>
      <c r="BK82" s="6"/>
      <c r="BL82" s="6"/>
      <c r="BM82" s="6"/>
      <c r="BN82" s="6"/>
      <c r="BO82" s="6"/>
      <c r="BP82" s="6"/>
      <c r="BQ82" s="6"/>
      <c r="BR82" s="6"/>
      <c r="BS82" s="6"/>
      <c r="BT82" s="6"/>
      <c r="BU82" s="6"/>
      <c r="BV82" s="6"/>
      <c r="BW82" s="6"/>
      <c r="BX82" s="6"/>
      <c r="BY82" s="6"/>
      <c r="BZ82" s="6"/>
      <c r="CA82" s="6"/>
      <c r="CB82" s="6"/>
      <c r="CC82" s="6"/>
      <c r="CD82" s="6"/>
      <c r="CE82" s="6"/>
      <c r="CF82" s="6"/>
      <c r="CG82" s="6"/>
      <c r="CH82" s="6"/>
      <c r="CI82" s="6"/>
      <c r="CJ82" s="6"/>
      <c r="CK82" s="6"/>
      <c r="CL82" s="6"/>
      <c r="CM82" s="6"/>
      <c r="CN82" s="6"/>
      <c r="CO82" s="6"/>
      <c r="CP82" s="6"/>
      <c r="CQ82" s="6"/>
      <c r="CR82" s="6"/>
      <c r="CS82" s="6"/>
      <c r="CT82" s="6"/>
      <c r="CU82" s="6"/>
      <c r="CV82" s="6"/>
      <c r="CW82" s="6"/>
      <c r="CX82" s="6"/>
    </row>
    <row r="83" spans="1:102" x14ac:dyDescent="0.2">
      <c r="A83" s="241"/>
      <c r="B83" s="291" t="s">
        <v>88</v>
      </c>
      <c r="C83" s="291"/>
      <c r="D83" s="291"/>
      <c r="E83" s="291"/>
      <c r="F83" s="144"/>
      <c r="G83" s="159">
        <f>G71</f>
        <v>100000</v>
      </c>
      <c r="H83" s="1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  <c r="BG83" s="6"/>
      <c r="BH83" s="6"/>
      <c r="BI83" s="6"/>
      <c r="BJ83" s="6"/>
      <c r="BK83" s="6"/>
      <c r="BL83" s="6"/>
      <c r="BM83" s="6"/>
      <c r="BN83" s="6"/>
      <c r="BO83" s="6"/>
      <c r="BP83" s="6"/>
      <c r="BQ83" s="6"/>
      <c r="BR83" s="6"/>
      <c r="BS83" s="6"/>
      <c r="BT83" s="6"/>
      <c r="BU83" s="6"/>
      <c r="BV83" s="6"/>
      <c r="BW83" s="6"/>
      <c r="BX83" s="6"/>
      <c r="BY83" s="6"/>
      <c r="BZ83" s="6"/>
      <c r="CA83" s="6"/>
      <c r="CB83" s="6"/>
      <c r="CC83" s="6"/>
      <c r="CD83" s="6"/>
      <c r="CE83" s="6"/>
      <c r="CF83" s="6"/>
      <c r="CG83" s="6"/>
      <c r="CH83" s="6"/>
      <c r="CI83" s="6"/>
      <c r="CJ83" s="6"/>
      <c r="CK83" s="6"/>
      <c r="CL83" s="6"/>
      <c r="CM83" s="6"/>
      <c r="CN83" s="6"/>
      <c r="CO83" s="6"/>
      <c r="CP83" s="6"/>
      <c r="CQ83" s="6"/>
      <c r="CR83" s="6"/>
      <c r="CS83" s="6"/>
      <c r="CT83" s="6"/>
      <c r="CU83" s="6"/>
      <c r="CV83" s="6"/>
      <c r="CW83" s="6"/>
      <c r="CX83" s="6"/>
    </row>
    <row r="84" spans="1:102" x14ac:dyDescent="0.2">
      <c r="A84" s="241"/>
      <c r="B84" s="291"/>
      <c r="C84" s="291"/>
      <c r="D84" s="291"/>
      <c r="E84" s="291"/>
      <c r="F84" s="144"/>
      <c r="G84" s="144"/>
      <c r="H84" s="1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  <c r="BD84" s="6"/>
      <c r="BE84" s="6"/>
      <c r="BF84" s="6"/>
      <c r="BG84" s="6"/>
      <c r="BH84" s="6"/>
      <c r="BI84" s="6"/>
      <c r="BJ84" s="6"/>
      <c r="BK84" s="6"/>
      <c r="BL84" s="6"/>
      <c r="BM84" s="6"/>
      <c r="BN84" s="6"/>
      <c r="BO84" s="6"/>
      <c r="BP84" s="6"/>
      <c r="BQ84" s="6"/>
      <c r="BR84" s="6"/>
      <c r="BS84" s="6"/>
      <c r="BT84" s="6"/>
      <c r="BU84" s="6"/>
      <c r="BV84" s="6"/>
      <c r="BW84" s="6"/>
      <c r="BX84" s="6"/>
      <c r="BY84" s="6"/>
      <c r="BZ84" s="6"/>
      <c r="CA84" s="6"/>
      <c r="CB84" s="6"/>
      <c r="CC84" s="6"/>
      <c r="CD84" s="6"/>
      <c r="CE84" s="6"/>
      <c r="CF84" s="6"/>
      <c r="CG84" s="6"/>
      <c r="CH84" s="6"/>
      <c r="CI84" s="6"/>
      <c r="CJ84" s="6"/>
      <c r="CK84" s="6"/>
      <c r="CL84" s="6"/>
      <c r="CM84" s="6"/>
      <c r="CN84" s="6"/>
      <c r="CO84" s="6"/>
      <c r="CP84" s="6"/>
      <c r="CQ84" s="6"/>
      <c r="CR84" s="6"/>
      <c r="CS84" s="6"/>
      <c r="CT84" s="6"/>
      <c r="CU84" s="6"/>
      <c r="CV84" s="6"/>
      <c r="CW84" s="6"/>
      <c r="CX84" s="6"/>
    </row>
    <row r="85" spans="1:102" x14ac:dyDescent="0.2">
      <c r="A85" s="241"/>
      <c r="B85" s="291" t="s">
        <v>160</v>
      </c>
      <c r="C85" s="291"/>
      <c r="D85" s="291"/>
      <c r="E85" s="291"/>
      <c r="F85" s="144"/>
      <c r="G85" s="144"/>
      <c r="H85" s="1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  <c r="BD85" s="6"/>
      <c r="BE85" s="6"/>
      <c r="BF85" s="6"/>
      <c r="BG85" s="6"/>
      <c r="BH85" s="6"/>
      <c r="BI85" s="6"/>
      <c r="BJ85" s="6"/>
      <c r="BK85" s="6"/>
      <c r="BL85" s="6"/>
      <c r="BM85" s="6"/>
      <c r="BN85" s="6"/>
      <c r="BO85" s="6"/>
      <c r="BP85" s="6"/>
      <c r="BQ85" s="6"/>
      <c r="BR85" s="6"/>
      <c r="BS85" s="6"/>
      <c r="BT85" s="6"/>
      <c r="BU85" s="6"/>
      <c r="BV85" s="6"/>
      <c r="BW85" s="6"/>
      <c r="BX85" s="6"/>
      <c r="BY85" s="6"/>
      <c r="BZ85" s="6"/>
      <c r="CA85" s="6"/>
      <c r="CB85" s="6"/>
      <c r="CC85" s="6"/>
      <c r="CD85" s="6"/>
      <c r="CE85" s="6"/>
      <c r="CF85" s="6"/>
      <c r="CG85" s="6"/>
      <c r="CH85" s="6"/>
      <c r="CI85" s="6"/>
      <c r="CJ85" s="6"/>
      <c r="CK85" s="6"/>
      <c r="CL85" s="6"/>
      <c r="CM85" s="6"/>
      <c r="CN85" s="6"/>
      <c r="CO85" s="6"/>
      <c r="CP85" s="6"/>
      <c r="CQ85" s="6"/>
      <c r="CR85" s="6"/>
      <c r="CS85" s="6"/>
      <c r="CT85" s="6"/>
      <c r="CU85" s="6"/>
      <c r="CV85" s="6"/>
      <c r="CW85" s="6"/>
      <c r="CX85" s="6"/>
    </row>
    <row r="86" spans="1:102" x14ac:dyDescent="0.2">
      <c r="A86" s="241"/>
      <c r="B86" s="312" t="s">
        <v>91</v>
      </c>
      <c r="C86" s="291"/>
      <c r="D86" s="291"/>
      <c r="E86" s="291"/>
      <c r="F86" s="159">
        <f>F72</f>
        <v>42000</v>
      </c>
      <c r="G86" s="144"/>
      <c r="H86" s="1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6"/>
      <c r="BC86" s="6"/>
      <c r="BD86" s="6"/>
      <c r="BE86" s="6"/>
      <c r="BF86" s="6"/>
      <c r="BG86" s="6"/>
      <c r="BH86" s="6"/>
      <c r="BI86" s="6"/>
      <c r="BJ86" s="6"/>
      <c r="BK86" s="6"/>
      <c r="BL86" s="6"/>
      <c r="BM86" s="6"/>
      <c r="BN86" s="6"/>
      <c r="BO86" s="6"/>
      <c r="BP86" s="6"/>
      <c r="BQ86" s="6"/>
      <c r="BR86" s="6"/>
      <c r="BS86" s="6"/>
      <c r="BT86" s="6"/>
      <c r="BU86" s="6"/>
      <c r="BV86" s="6"/>
      <c r="BW86" s="6"/>
      <c r="BX86" s="6"/>
      <c r="BY86" s="6"/>
      <c r="BZ86" s="6"/>
      <c r="CA86" s="6"/>
      <c r="CB86" s="6"/>
      <c r="CC86" s="6"/>
      <c r="CD86" s="6"/>
      <c r="CE86" s="6"/>
      <c r="CF86" s="6"/>
      <c r="CG86" s="6"/>
      <c r="CH86" s="6"/>
      <c r="CI86" s="6"/>
      <c r="CJ86" s="6"/>
      <c r="CK86" s="6"/>
      <c r="CL86" s="6"/>
      <c r="CM86" s="6"/>
      <c r="CN86" s="6"/>
      <c r="CO86" s="6"/>
      <c r="CP86" s="6"/>
      <c r="CQ86" s="6"/>
      <c r="CR86" s="6"/>
      <c r="CS86" s="6"/>
      <c r="CT86" s="6"/>
      <c r="CU86" s="6"/>
      <c r="CV86" s="6"/>
      <c r="CW86" s="6"/>
      <c r="CX86" s="6"/>
    </row>
    <row r="87" spans="1:102" x14ac:dyDescent="0.2">
      <c r="A87" s="241"/>
      <c r="B87" s="312" t="s">
        <v>223</v>
      </c>
      <c r="C87" s="291"/>
      <c r="D87" s="291"/>
      <c r="E87" s="291"/>
      <c r="F87" s="134">
        <f>F73</f>
        <v>24000</v>
      </c>
      <c r="G87" s="144"/>
      <c r="H87" s="1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  <c r="BC87" s="6"/>
      <c r="BD87" s="6"/>
      <c r="BE87" s="6"/>
      <c r="BF87" s="6"/>
      <c r="BG87" s="6"/>
      <c r="BH87" s="6"/>
      <c r="BI87" s="6"/>
      <c r="BJ87" s="6"/>
      <c r="BK87" s="6"/>
      <c r="BL87" s="6"/>
      <c r="BM87" s="6"/>
      <c r="BN87" s="6"/>
      <c r="BO87" s="6"/>
      <c r="BP87" s="6"/>
      <c r="BQ87" s="6"/>
      <c r="BR87" s="6"/>
      <c r="BS87" s="6"/>
      <c r="BT87" s="6"/>
      <c r="BU87" s="6"/>
      <c r="BV87" s="6"/>
      <c r="BW87" s="6"/>
      <c r="BX87" s="6"/>
      <c r="BY87" s="6"/>
      <c r="BZ87" s="6"/>
      <c r="CA87" s="6"/>
      <c r="CB87" s="6"/>
      <c r="CC87" s="6"/>
      <c r="CD87" s="6"/>
      <c r="CE87" s="6"/>
      <c r="CF87" s="6"/>
      <c r="CG87" s="6"/>
      <c r="CH87" s="6"/>
      <c r="CI87" s="6"/>
      <c r="CJ87" s="6"/>
      <c r="CK87" s="6"/>
      <c r="CL87" s="6"/>
      <c r="CM87" s="6"/>
      <c r="CN87" s="6"/>
      <c r="CO87" s="6"/>
      <c r="CP87" s="6"/>
      <c r="CQ87" s="6"/>
      <c r="CR87" s="6"/>
      <c r="CS87" s="6"/>
      <c r="CT87" s="6"/>
      <c r="CU87" s="6"/>
      <c r="CV87" s="6"/>
      <c r="CW87" s="6"/>
      <c r="CX87" s="6"/>
    </row>
    <row r="88" spans="1:102" x14ac:dyDescent="0.2">
      <c r="A88" s="241"/>
      <c r="B88" s="312" t="s">
        <v>46</v>
      </c>
      <c r="C88" s="291"/>
      <c r="D88" s="291"/>
      <c r="E88" s="291"/>
      <c r="F88" s="151">
        <f>F74</f>
        <v>2000</v>
      </c>
      <c r="G88" s="144"/>
      <c r="H88" s="1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  <c r="BB88" s="6"/>
      <c r="BC88" s="6"/>
      <c r="BD88" s="6"/>
      <c r="BE88" s="6"/>
      <c r="BF88" s="6"/>
      <c r="BG88" s="6"/>
      <c r="BH88" s="6"/>
      <c r="BI88" s="6"/>
      <c r="BJ88" s="6"/>
      <c r="BK88" s="6"/>
      <c r="BL88" s="6"/>
      <c r="BM88" s="6"/>
      <c r="BN88" s="6"/>
      <c r="BO88" s="6"/>
      <c r="BP88" s="6"/>
      <c r="BQ88" s="6"/>
      <c r="BR88" s="6"/>
      <c r="BS88" s="6"/>
      <c r="BT88" s="6"/>
      <c r="BU88" s="6"/>
      <c r="BV88" s="6"/>
      <c r="BW88" s="6"/>
      <c r="BX88" s="6"/>
      <c r="BY88" s="6"/>
      <c r="BZ88" s="6"/>
      <c r="CA88" s="6"/>
      <c r="CB88" s="6"/>
      <c r="CC88" s="6"/>
      <c r="CD88" s="6"/>
      <c r="CE88" s="6"/>
      <c r="CF88" s="6"/>
      <c r="CG88" s="6"/>
      <c r="CH88" s="6"/>
      <c r="CI88" s="6"/>
      <c r="CJ88" s="6"/>
      <c r="CK88" s="6"/>
      <c r="CL88" s="6"/>
      <c r="CM88" s="6"/>
      <c r="CN88" s="6"/>
      <c r="CO88" s="6"/>
      <c r="CP88" s="6"/>
      <c r="CQ88" s="6"/>
      <c r="CR88" s="6"/>
      <c r="CS88" s="6"/>
      <c r="CT88" s="6"/>
      <c r="CU88" s="6"/>
      <c r="CV88" s="6"/>
      <c r="CW88" s="6"/>
      <c r="CX88" s="6"/>
    </row>
    <row r="89" spans="1:102" x14ac:dyDescent="0.2">
      <c r="A89" s="241"/>
      <c r="B89" s="291" t="s">
        <v>151</v>
      </c>
      <c r="C89" s="291"/>
      <c r="D89" s="291"/>
      <c r="E89" s="291"/>
      <c r="F89" s="144"/>
      <c r="G89" s="151">
        <f>SUM(F86:F88)</f>
        <v>68000</v>
      </c>
      <c r="H89" s="1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  <c r="BD89" s="6"/>
      <c r="BE89" s="6"/>
      <c r="BF89" s="6"/>
      <c r="BG89" s="6"/>
      <c r="BH89" s="6"/>
      <c r="BI89" s="6"/>
      <c r="BJ89" s="6"/>
      <c r="BK89" s="6"/>
      <c r="BL89" s="6"/>
      <c r="BM89" s="6"/>
      <c r="BN89" s="6"/>
      <c r="BO89" s="6"/>
      <c r="BP89" s="6"/>
      <c r="BQ89" s="6"/>
      <c r="BR89" s="6"/>
      <c r="BS89" s="6"/>
      <c r="BT89" s="6"/>
      <c r="BU89" s="6"/>
      <c r="BV89" s="6"/>
      <c r="BW89" s="6"/>
      <c r="BX89" s="6"/>
      <c r="BY89" s="6"/>
      <c r="BZ89" s="6"/>
      <c r="CA89" s="6"/>
      <c r="CB89" s="6"/>
      <c r="CC89" s="6"/>
      <c r="CD89" s="6"/>
      <c r="CE89" s="6"/>
      <c r="CF89" s="6"/>
      <c r="CG89" s="6"/>
      <c r="CH89" s="6"/>
      <c r="CI89" s="6"/>
      <c r="CJ89" s="6"/>
      <c r="CK89" s="6"/>
      <c r="CL89" s="6"/>
      <c r="CM89" s="6"/>
      <c r="CN89" s="6"/>
      <c r="CO89" s="6"/>
      <c r="CP89" s="6"/>
      <c r="CQ89" s="6"/>
      <c r="CR89" s="6"/>
      <c r="CS89" s="6"/>
      <c r="CT89" s="6"/>
      <c r="CU89" s="6"/>
      <c r="CV89" s="6"/>
      <c r="CW89" s="6"/>
      <c r="CX89" s="6"/>
    </row>
    <row r="90" spans="1:102" ht="13.5" thickBot="1" x14ac:dyDescent="0.25">
      <c r="A90" s="241"/>
      <c r="B90" s="291" t="s">
        <v>50</v>
      </c>
      <c r="C90" s="291"/>
      <c r="D90" s="291"/>
      <c r="E90" s="291"/>
      <c r="F90" s="144"/>
      <c r="G90" s="160">
        <f>G83-G89</f>
        <v>32000</v>
      </c>
      <c r="H90" s="1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6"/>
      <c r="BB90" s="6"/>
      <c r="BC90" s="6"/>
      <c r="BD90" s="6"/>
      <c r="BE90" s="6"/>
      <c r="BF90" s="6"/>
      <c r="BG90" s="6"/>
      <c r="BH90" s="6"/>
      <c r="BI90" s="6"/>
      <c r="BJ90" s="6"/>
      <c r="BK90" s="6"/>
      <c r="BL90" s="6"/>
      <c r="BM90" s="6"/>
      <c r="BN90" s="6"/>
      <c r="BO90" s="6"/>
      <c r="BP90" s="6"/>
      <c r="BQ90" s="6"/>
      <c r="BR90" s="6"/>
      <c r="BS90" s="6"/>
      <c r="BT90" s="6"/>
      <c r="BU90" s="6"/>
      <c r="BV90" s="6"/>
      <c r="BW90" s="6"/>
      <c r="BX90" s="6"/>
      <c r="BY90" s="6"/>
      <c r="BZ90" s="6"/>
      <c r="CA90" s="6"/>
      <c r="CB90" s="6"/>
      <c r="CC90" s="6"/>
      <c r="CD90" s="6"/>
      <c r="CE90" s="6"/>
      <c r="CF90" s="6"/>
      <c r="CG90" s="6"/>
      <c r="CH90" s="6"/>
      <c r="CI90" s="6"/>
      <c r="CJ90" s="6"/>
      <c r="CK90" s="6"/>
      <c r="CL90" s="6"/>
      <c r="CM90" s="6"/>
      <c r="CN90" s="6"/>
      <c r="CO90" s="6"/>
      <c r="CP90" s="6"/>
      <c r="CQ90" s="6"/>
      <c r="CR90" s="6"/>
      <c r="CS90" s="6"/>
      <c r="CT90" s="6"/>
      <c r="CU90" s="6"/>
      <c r="CV90" s="6"/>
      <c r="CW90" s="6"/>
      <c r="CX90" s="6"/>
    </row>
    <row r="91" spans="1:102" ht="14.25" thickTop="1" thickBot="1" x14ac:dyDescent="0.25">
      <c r="A91" s="241"/>
      <c r="B91" s="293"/>
      <c r="C91" s="293"/>
      <c r="D91" s="293"/>
      <c r="E91" s="293"/>
      <c r="F91" s="171"/>
      <c r="G91" s="115" t="str">
        <f>IF(G90="","",IF(G90=32000,"Correct!","Try again!"))</f>
        <v>Correct!</v>
      </c>
      <c r="H91" s="113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  <c r="BC91" s="6"/>
      <c r="BD91" s="6"/>
      <c r="BE91" s="6"/>
      <c r="BF91" s="6"/>
      <c r="BG91" s="6"/>
      <c r="BH91" s="6"/>
      <c r="BI91" s="6"/>
      <c r="BJ91" s="6"/>
      <c r="BK91" s="6"/>
      <c r="BL91" s="6"/>
      <c r="BM91" s="6"/>
      <c r="BN91" s="6"/>
      <c r="BO91" s="6"/>
      <c r="BP91" s="6"/>
      <c r="BQ91" s="6"/>
      <c r="BR91" s="6"/>
      <c r="BS91" s="6"/>
      <c r="BT91" s="6"/>
      <c r="BU91" s="6"/>
      <c r="BV91" s="6"/>
      <c r="BW91" s="6"/>
      <c r="BX91" s="6"/>
      <c r="BY91" s="6"/>
      <c r="BZ91" s="6"/>
      <c r="CA91" s="6"/>
      <c r="CB91" s="6"/>
      <c r="CC91" s="6"/>
      <c r="CD91" s="6"/>
      <c r="CE91" s="6"/>
      <c r="CF91" s="6"/>
      <c r="CG91" s="6"/>
      <c r="CH91" s="6"/>
      <c r="CI91" s="6"/>
      <c r="CJ91" s="6"/>
      <c r="CK91" s="6"/>
      <c r="CL91" s="6"/>
      <c r="CM91" s="6"/>
      <c r="CN91" s="6"/>
      <c r="CO91" s="6"/>
      <c r="CP91" s="6"/>
      <c r="CQ91" s="6"/>
      <c r="CR91" s="6"/>
      <c r="CS91" s="6"/>
      <c r="CT91" s="6"/>
      <c r="CU91" s="6"/>
      <c r="CV91" s="6"/>
      <c r="CW91" s="6"/>
      <c r="CX91" s="6"/>
    </row>
    <row r="92" spans="1:102" x14ac:dyDescent="0.2">
      <c r="A92" s="241"/>
      <c r="B92" s="291"/>
      <c r="C92" s="291"/>
      <c r="D92" s="291"/>
      <c r="E92" s="291"/>
      <c r="F92" s="170"/>
      <c r="G92" s="27"/>
      <c r="H92" s="27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  <c r="AZ92" s="6"/>
      <c r="BA92" s="6"/>
      <c r="BB92" s="6"/>
      <c r="BC92" s="6"/>
      <c r="BD92" s="6"/>
      <c r="BE92" s="6"/>
      <c r="BF92" s="6"/>
      <c r="BG92" s="6"/>
      <c r="BH92" s="6"/>
      <c r="BI92" s="6"/>
      <c r="BJ92" s="6"/>
      <c r="BK92" s="6"/>
      <c r="BL92" s="6"/>
      <c r="BM92" s="6"/>
      <c r="BN92" s="6"/>
      <c r="BO92" s="6"/>
      <c r="BP92" s="6"/>
      <c r="BQ92" s="6"/>
      <c r="BR92" s="6"/>
      <c r="BS92" s="6"/>
      <c r="BT92" s="6"/>
      <c r="BU92" s="6"/>
      <c r="BV92" s="6"/>
      <c r="BW92" s="6"/>
      <c r="BX92" s="6"/>
      <c r="BY92" s="6"/>
      <c r="BZ92" s="6"/>
      <c r="CA92" s="6"/>
      <c r="CB92" s="6"/>
      <c r="CC92" s="6"/>
      <c r="CD92" s="6"/>
      <c r="CE92" s="6"/>
      <c r="CF92" s="6"/>
      <c r="CG92" s="6"/>
      <c r="CH92" s="6"/>
      <c r="CI92" s="6"/>
      <c r="CJ92" s="6"/>
      <c r="CK92" s="6"/>
      <c r="CL92" s="6"/>
      <c r="CM92" s="6"/>
      <c r="CN92" s="6"/>
      <c r="CO92" s="6"/>
      <c r="CP92" s="6"/>
      <c r="CQ92" s="6"/>
      <c r="CR92" s="6"/>
      <c r="CS92" s="6"/>
      <c r="CT92" s="6"/>
      <c r="CU92" s="6"/>
      <c r="CV92" s="6"/>
      <c r="CW92" s="6"/>
      <c r="CX92" s="6"/>
    </row>
    <row r="93" spans="1:102" x14ac:dyDescent="0.2">
      <c r="A93" s="241"/>
      <c r="B93" s="284" t="s">
        <v>84</v>
      </c>
      <c r="C93" s="284"/>
      <c r="D93" s="284"/>
      <c r="E93" s="284"/>
      <c r="F93" s="284"/>
      <c r="G93" s="284"/>
      <c r="H93" s="1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6"/>
      <c r="BB93" s="6"/>
      <c r="BC93" s="6"/>
      <c r="BD93" s="6"/>
      <c r="BE93" s="6"/>
      <c r="BF93" s="6"/>
      <c r="BG93" s="6"/>
      <c r="BH93" s="6"/>
      <c r="BI93" s="6"/>
      <c r="BJ93" s="6"/>
      <c r="BK93" s="6"/>
      <c r="BL93" s="6"/>
      <c r="BM93" s="6"/>
      <c r="BN93" s="6"/>
      <c r="BO93" s="6"/>
      <c r="BP93" s="6"/>
      <c r="BQ93" s="6"/>
      <c r="BR93" s="6"/>
      <c r="BS93" s="6"/>
      <c r="BT93" s="6"/>
      <c r="BU93" s="6"/>
      <c r="BV93" s="6"/>
      <c r="BW93" s="6"/>
      <c r="BX93" s="6"/>
      <c r="BY93" s="6"/>
      <c r="BZ93" s="6"/>
      <c r="CA93" s="6"/>
      <c r="CB93" s="6"/>
      <c r="CC93" s="6"/>
      <c r="CD93" s="6"/>
      <c r="CE93" s="6"/>
      <c r="CF93" s="6"/>
      <c r="CG93" s="6"/>
      <c r="CH93" s="6"/>
      <c r="CI93" s="6"/>
      <c r="CJ93" s="6"/>
      <c r="CK93" s="6"/>
      <c r="CL93" s="6"/>
      <c r="CM93" s="6"/>
      <c r="CN93" s="6"/>
      <c r="CO93" s="6"/>
      <c r="CP93" s="6"/>
      <c r="CQ93" s="6"/>
      <c r="CR93" s="6"/>
      <c r="CS93" s="6"/>
      <c r="CT93" s="6"/>
      <c r="CU93" s="6"/>
      <c r="CV93" s="6"/>
      <c r="CW93" s="6"/>
      <c r="CX93" s="6"/>
    </row>
    <row r="94" spans="1:102" x14ac:dyDescent="0.2">
      <c r="A94" s="241"/>
      <c r="B94" s="283" t="s">
        <v>6</v>
      </c>
      <c r="C94" s="283"/>
      <c r="D94" s="283"/>
      <c r="E94" s="283"/>
      <c r="F94" s="283"/>
      <c r="G94" s="283"/>
      <c r="H94" s="1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  <c r="BC94" s="6"/>
      <c r="BD94" s="6"/>
      <c r="BE94" s="6"/>
      <c r="BF94" s="6"/>
      <c r="BG94" s="6"/>
      <c r="BH94" s="6"/>
      <c r="BI94" s="6"/>
      <c r="BJ94" s="6"/>
      <c r="BK94" s="6"/>
      <c r="BL94" s="6"/>
      <c r="BM94" s="6"/>
      <c r="BN94" s="6"/>
      <c r="BO94" s="6"/>
      <c r="BP94" s="6"/>
      <c r="BQ94" s="6"/>
      <c r="BR94" s="6"/>
      <c r="BS94" s="6"/>
      <c r="BT94" s="6"/>
      <c r="BU94" s="6"/>
      <c r="BV94" s="6"/>
      <c r="BW94" s="6"/>
      <c r="BX94" s="6"/>
      <c r="BY94" s="6"/>
      <c r="BZ94" s="6"/>
      <c r="CA94" s="6"/>
      <c r="CB94" s="6"/>
      <c r="CC94" s="6"/>
      <c r="CD94" s="6"/>
      <c r="CE94" s="6"/>
      <c r="CF94" s="6"/>
      <c r="CG94" s="6"/>
      <c r="CH94" s="6"/>
      <c r="CI94" s="6"/>
      <c r="CJ94" s="6"/>
      <c r="CK94" s="6"/>
      <c r="CL94" s="6"/>
      <c r="CM94" s="6"/>
      <c r="CN94" s="6"/>
      <c r="CO94" s="6"/>
      <c r="CP94" s="6"/>
      <c r="CQ94" s="6"/>
      <c r="CR94" s="6"/>
      <c r="CS94" s="6"/>
      <c r="CT94" s="6"/>
      <c r="CU94" s="6"/>
      <c r="CV94" s="6"/>
      <c r="CW94" s="6"/>
      <c r="CX94" s="6"/>
    </row>
    <row r="95" spans="1:102" x14ac:dyDescent="0.2">
      <c r="A95" s="241"/>
      <c r="B95" s="295" t="s">
        <v>218</v>
      </c>
      <c r="C95" s="296"/>
      <c r="D95" s="296"/>
      <c r="E95" s="296"/>
      <c r="F95" s="296"/>
      <c r="G95" s="296"/>
      <c r="H95" s="1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6"/>
      <c r="BB95" s="6"/>
      <c r="BC95" s="6"/>
      <c r="BD95" s="6"/>
      <c r="BE95" s="6"/>
      <c r="BF95" s="6"/>
      <c r="BG95" s="6"/>
      <c r="BH95" s="6"/>
      <c r="BI95" s="6"/>
      <c r="BJ95" s="6"/>
      <c r="BK95" s="6"/>
      <c r="BL95" s="6"/>
      <c r="BM95" s="6"/>
      <c r="BN95" s="6"/>
      <c r="BO95" s="6"/>
      <c r="BP95" s="6"/>
      <c r="BQ95" s="6"/>
      <c r="BR95" s="6"/>
      <c r="BS95" s="6"/>
      <c r="BT95" s="6"/>
      <c r="BU95" s="6"/>
      <c r="BV95" s="6"/>
      <c r="BW95" s="6"/>
      <c r="BX95" s="6"/>
      <c r="BY95" s="6"/>
      <c r="BZ95" s="6"/>
      <c r="CA95" s="6"/>
      <c r="CB95" s="6"/>
      <c r="CC95" s="6"/>
      <c r="CD95" s="6"/>
      <c r="CE95" s="6"/>
      <c r="CF95" s="6"/>
      <c r="CG95" s="6"/>
      <c r="CH95" s="6"/>
      <c r="CI95" s="6"/>
      <c r="CJ95" s="6"/>
      <c r="CK95" s="6"/>
      <c r="CL95" s="6"/>
      <c r="CM95" s="6"/>
      <c r="CN95" s="6"/>
      <c r="CO95" s="6"/>
      <c r="CP95" s="6"/>
      <c r="CQ95" s="6"/>
      <c r="CR95" s="6"/>
      <c r="CS95" s="6"/>
      <c r="CT95" s="6"/>
      <c r="CU95" s="6"/>
      <c r="CV95" s="6"/>
      <c r="CW95" s="6"/>
      <c r="CX95" s="6"/>
    </row>
    <row r="96" spans="1:102" x14ac:dyDescent="0.2">
      <c r="A96" s="241"/>
      <c r="B96" s="291"/>
      <c r="C96" s="291"/>
      <c r="D96" s="291"/>
      <c r="E96" s="291"/>
      <c r="F96" s="45"/>
      <c r="G96" s="16"/>
      <c r="H96" s="1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  <c r="AZ96" s="6"/>
      <c r="BA96" s="6"/>
      <c r="BB96" s="6"/>
      <c r="BC96" s="6"/>
      <c r="BD96" s="6"/>
      <c r="BE96" s="6"/>
      <c r="BF96" s="6"/>
      <c r="BG96" s="6"/>
      <c r="BH96" s="6"/>
      <c r="BI96" s="6"/>
      <c r="BJ96" s="6"/>
      <c r="BK96" s="6"/>
      <c r="BL96" s="6"/>
      <c r="BM96" s="6"/>
      <c r="BN96" s="6"/>
      <c r="BO96" s="6"/>
      <c r="BP96" s="6"/>
      <c r="BQ96" s="6"/>
      <c r="BR96" s="6"/>
      <c r="BS96" s="6"/>
      <c r="BT96" s="6"/>
      <c r="BU96" s="6"/>
      <c r="BV96" s="6"/>
      <c r="BW96" s="6"/>
      <c r="BX96" s="6"/>
      <c r="BY96" s="6"/>
      <c r="BZ96" s="6"/>
      <c r="CA96" s="6"/>
      <c r="CB96" s="6"/>
      <c r="CC96" s="6"/>
      <c r="CD96" s="6"/>
      <c r="CE96" s="6"/>
      <c r="CF96" s="6"/>
      <c r="CG96" s="6"/>
      <c r="CH96" s="6"/>
      <c r="CI96" s="6"/>
      <c r="CJ96" s="6"/>
      <c r="CK96" s="6"/>
      <c r="CL96" s="6"/>
      <c r="CM96" s="6"/>
      <c r="CN96" s="6"/>
      <c r="CO96" s="6"/>
      <c r="CP96" s="6"/>
      <c r="CQ96" s="6"/>
      <c r="CR96" s="6"/>
      <c r="CS96" s="6"/>
      <c r="CT96" s="6"/>
      <c r="CU96" s="6"/>
      <c r="CV96" s="6"/>
      <c r="CW96" s="6"/>
      <c r="CX96" s="6"/>
    </row>
    <row r="97" spans="1:102" x14ac:dyDescent="0.2">
      <c r="A97" s="241"/>
      <c r="B97" s="46" t="s">
        <v>58</v>
      </c>
      <c r="C97" s="44"/>
      <c r="D97" s="44"/>
      <c r="E97" s="44"/>
      <c r="F97" s="44"/>
      <c r="G97" s="26"/>
      <c r="H97" s="1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6"/>
      <c r="AZ97" s="6"/>
      <c r="BA97" s="6"/>
      <c r="BB97" s="6"/>
      <c r="BC97" s="6"/>
      <c r="BD97" s="6"/>
      <c r="BE97" s="6"/>
      <c r="BF97" s="6"/>
      <c r="BG97" s="6"/>
      <c r="BH97" s="6"/>
      <c r="BI97" s="6"/>
      <c r="BJ97" s="6"/>
      <c r="BK97" s="6"/>
      <c r="BL97" s="6"/>
      <c r="BM97" s="6"/>
      <c r="BN97" s="6"/>
      <c r="BO97" s="6"/>
      <c r="BP97" s="6"/>
      <c r="BQ97" s="6"/>
      <c r="BR97" s="6"/>
      <c r="BS97" s="6"/>
      <c r="BT97" s="6"/>
      <c r="BU97" s="6"/>
      <c r="BV97" s="6"/>
      <c r="BW97" s="6"/>
      <c r="BX97" s="6"/>
      <c r="BY97" s="6"/>
      <c r="BZ97" s="6"/>
      <c r="CA97" s="6"/>
      <c r="CB97" s="6"/>
      <c r="CC97" s="6"/>
      <c r="CD97" s="6"/>
      <c r="CE97" s="6"/>
      <c r="CF97" s="6"/>
      <c r="CG97" s="6"/>
      <c r="CH97" s="6"/>
      <c r="CI97" s="6"/>
      <c r="CJ97" s="6"/>
      <c r="CK97" s="6"/>
      <c r="CL97" s="6"/>
      <c r="CM97" s="6"/>
      <c r="CN97" s="6"/>
      <c r="CO97" s="6"/>
      <c r="CP97" s="6"/>
      <c r="CQ97" s="6"/>
      <c r="CR97" s="6"/>
      <c r="CS97" s="6"/>
      <c r="CT97" s="6"/>
      <c r="CU97" s="6"/>
      <c r="CV97" s="6"/>
      <c r="CW97" s="6"/>
      <c r="CX97" s="6"/>
    </row>
    <row r="98" spans="1:102" x14ac:dyDescent="0.2">
      <c r="A98" s="241"/>
      <c r="B98" s="291" t="s">
        <v>92</v>
      </c>
      <c r="C98" s="291"/>
      <c r="D98" s="291"/>
      <c r="E98" s="291"/>
      <c r="F98" s="16"/>
      <c r="G98" s="16"/>
      <c r="H98" s="1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6"/>
      <c r="AZ98" s="6"/>
      <c r="BA98" s="6"/>
      <c r="BB98" s="6"/>
      <c r="BC98" s="6"/>
      <c r="BD98" s="6"/>
      <c r="BE98" s="6"/>
      <c r="BF98" s="6"/>
      <c r="BG98" s="6"/>
      <c r="BH98" s="6"/>
      <c r="BI98" s="6"/>
      <c r="BJ98" s="6"/>
      <c r="BK98" s="6"/>
      <c r="BL98" s="6"/>
      <c r="BM98" s="6"/>
      <c r="BN98" s="6"/>
      <c r="BO98" s="6"/>
      <c r="BP98" s="6"/>
      <c r="BQ98" s="6"/>
      <c r="BR98" s="6"/>
      <c r="BS98" s="6"/>
      <c r="BT98" s="6"/>
      <c r="BU98" s="6"/>
      <c r="BV98" s="6"/>
      <c r="BW98" s="6"/>
      <c r="BX98" s="6"/>
      <c r="BY98" s="6"/>
      <c r="BZ98" s="6"/>
      <c r="CA98" s="6"/>
      <c r="CB98" s="6"/>
      <c r="CC98" s="6"/>
      <c r="CD98" s="6"/>
      <c r="CE98" s="6"/>
      <c r="CF98" s="6"/>
      <c r="CG98" s="6"/>
      <c r="CH98" s="6"/>
      <c r="CI98" s="6"/>
      <c r="CJ98" s="6"/>
      <c r="CK98" s="6"/>
      <c r="CL98" s="6"/>
      <c r="CM98" s="6"/>
      <c r="CN98" s="6"/>
      <c r="CO98" s="6"/>
      <c r="CP98" s="6"/>
      <c r="CQ98" s="6"/>
      <c r="CR98" s="6"/>
      <c r="CS98" s="6"/>
      <c r="CT98" s="6"/>
      <c r="CU98" s="6"/>
      <c r="CV98" s="6"/>
      <c r="CW98" s="6"/>
      <c r="CX98" s="6"/>
    </row>
    <row r="99" spans="1:102" x14ac:dyDescent="0.2">
      <c r="A99" s="241"/>
      <c r="B99" s="291" t="s">
        <v>60</v>
      </c>
      <c r="C99" s="291"/>
      <c r="D99" s="291"/>
      <c r="E99" s="291"/>
      <c r="F99" s="144"/>
      <c r="G99" s="159">
        <f>F63</f>
        <v>45800</v>
      </c>
      <c r="H99" s="1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  <c r="AZ99" s="6"/>
      <c r="BA99" s="6"/>
      <c r="BB99" s="6"/>
      <c r="BC99" s="6"/>
      <c r="BD99" s="6"/>
      <c r="BE99" s="6"/>
      <c r="BF99" s="6"/>
      <c r="BG99" s="6"/>
      <c r="BH99" s="6"/>
      <c r="BI99" s="6"/>
      <c r="BJ99" s="6"/>
      <c r="BK99" s="6"/>
      <c r="BL99" s="6"/>
      <c r="BM99" s="6"/>
      <c r="BN99" s="6"/>
      <c r="BO99" s="6"/>
      <c r="BP99" s="6"/>
      <c r="BQ99" s="6"/>
      <c r="BR99" s="6"/>
      <c r="BS99" s="6"/>
      <c r="BT99" s="6"/>
      <c r="BU99" s="6"/>
      <c r="BV99" s="6"/>
      <c r="BW99" s="6"/>
      <c r="BX99" s="6"/>
      <c r="BY99" s="6"/>
      <c r="BZ99" s="6"/>
      <c r="CA99" s="6"/>
      <c r="CB99" s="6"/>
      <c r="CC99" s="6"/>
      <c r="CD99" s="6"/>
      <c r="CE99" s="6"/>
      <c r="CF99" s="6"/>
      <c r="CG99" s="6"/>
      <c r="CH99" s="6"/>
      <c r="CI99" s="6"/>
      <c r="CJ99" s="6"/>
      <c r="CK99" s="6"/>
      <c r="CL99" s="6"/>
      <c r="CM99" s="6"/>
      <c r="CN99" s="6"/>
      <c r="CO99" s="6"/>
      <c r="CP99" s="6"/>
      <c r="CQ99" s="6"/>
      <c r="CR99" s="6"/>
      <c r="CS99" s="6"/>
      <c r="CT99" s="6"/>
      <c r="CU99" s="6"/>
      <c r="CV99" s="6"/>
      <c r="CW99" s="6"/>
      <c r="CX99" s="6"/>
    </row>
    <row r="100" spans="1:102" x14ac:dyDescent="0.2">
      <c r="A100" s="241"/>
      <c r="B100" s="291" t="s">
        <v>61</v>
      </c>
      <c r="C100" s="291"/>
      <c r="D100" s="291"/>
      <c r="E100" s="291"/>
      <c r="F100" s="144"/>
      <c r="G100" s="246">
        <f>F64</f>
        <v>17700</v>
      </c>
      <c r="H100" s="1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6"/>
      <c r="BG100" s="6"/>
      <c r="BH100" s="6"/>
      <c r="BI100" s="6"/>
      <c r="BJ100" s="6"/>
      <c r="BK100" s="6"/>
      <c r="BL100" s="6"/>
      <c r="BM100" s="6"/>
      <c r="BN100" s="6"/>
      <c r="BO100" s="6"/>
      <c r="BP100" s="6"/>
      <c r="BQ100" s="6"/>
      <c r="BR100" s="6"/>
      <c r="BS100" s="6"/>
      <c r="BT100" s="6"/>
      <c r="BU100" s="6"/>
      <c r="BV100" s="6"/>
      <c r="BW100" s="6"/>
      <c r="BX100" s="6"/>
      <c r="BY100" s="6"/>
      <c r="BZ100" s="6"/>
      <c r="CA100" s="6"/>
      <c r="CB100" s="6"/>
      <c r="CC100" s="6"/>
      <c r="CD100" s="6"/>
      <c r="CE100" s="6"/>
      <c r="CF100" s="6"/>
      <c r="CG100" s="6"/>
      <c r="CH100" s="6"/>
      <c r="CI100" s="6"/>
      <c r="CJ100" s="6"/>
      <c r="CK100" s="6"/>
      <c r="CL100" s="6"/>
      <c r="CM100" s="6"/>
      <c r="CN100" s="6"/>
      <c r="CO100" s="6"/>
      <c r="CP100" s="6"/>
      <c r="CQ100" s="6"/>
      <c r="CR100" s="6"/>
      <c r="CS100" s="6"/>
      <c r="CT100" s="6"/>
      <c r="CU100" s="6"/>
      <c r="CV100" s="6"/>
      <c r="CW100" s="6"/>
      <c r="CX100" s="6"/>
    </row>
    <row r="101" spans="1:102" x14ac:dyDescent="0.2">
      <c r="A101" s="241"/>
      <c r="B101" s="291" t="s">
        <v>68</v>
      </c>
      <c r="C101" s="291"/>
      <c r="D101" s="291"/>
      <c r="E101" s="291"/>
      <c r="F101" s="144"/>
      <c r="G101" s="143">
        <f>SUM(G99:G100)</f>
        <v>63500</v>
      </c>
      <c r="H101" s="1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  <c r="BD101" s="6"/>
      <c r="BE101" s="6"/>
      <c r="BF101" s="6"/>
      <c r="BG101" s="6"/>
      <c r="BH101" s="6"/>
      <c r="BI101" s="6"/>
      <c r="BJ101" s="6"/>
      <c r="BK101" s="6"/>
      <c r="BL101" s="6"/>
      <c r="BM101" s="6"/>
      <c r="BN101" s="6"/>
      <c r="BO101" s="6"/>
      <c r="BP101" s="6"/>
      <c r="BQ101" s="6"/>
      <c r="BR101" s="6"/>
      <c r="BS101" s="6"/>
      <c r="BT101" s="6"/>
      <c r="BU101" s="6"/>
      <c r="BV101" s="6"/>
      <c r="BW101" s="6"/>
      <c r="BX101" s="6"/>
      <c r="BY101" s="6"/>
      <c r="BZ101" s="6"/>
      <c r="CA101" s="6"/>
      <c r="CB101" s="6"/>
      <c r="CC101" s="6"/>
      <c r="CD101" s="6"/>
      <c r="CE101" s="6"/>
      <c r="CF101" s="6"/>
      <c r="CG101" s="6"/>
      <c r="CH101" s="6"/>
      <c r="CI101" s="6"/>
      <c r="CJ101" s="6"/>
      <c r="CK101" s="6"/>
      <c r="CL101" s="6"/>
      <c r="CM101" s="6"/>
      <c r="CN101" s="6"/>
      <c r="CO101" s="6"/>
      <c r="CP101" s="6"/>
      <c r="CQ101" s="6"/>
      <c r="CR101" s="6"/>
      <c r="CS101" s="6"/>
      <c r="CT101" s="6"/>
      <c r="CU101" s="6"/>
      <c r="CV101" s="6"/>
      <c r="CW101" s="6"/>
      <c r="CX101" s="6"/>
    </row>
    <row r="102" spans="1:102" x14ac:dyDescent="0.2">
      <c r="A102" s="241"/>
      <c r="B102" s="291"/>
      <c r="C102" s="291"/>
      <c r="D102" s="291"/>
      <c r="E102" s="291"/>
      <c r="F102" s="144"/>
      <c r="G102" s="144"/>
      <c r="H102" s="1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6"/>
      <c r="BD102" s="6"/>
      <c r="BE102" s="6"/>
      <c r="BF102" s="6"/>
      <c r="BG102" s="6"/>
      <c r="BH102" s="6"/>
      <c r="BI102" s="6"/>
      <c r="BJ102" s="6"/>
      <c r="BK102" s="6"/>
      <c r="BL102" s="6"/>
      <c r="BM102" s="6"/>
      <c r="BN102" s="6"/>
      <c r="BO102" s="6"/>
      <c r="BP102" s="6"/>
      <c r="BQ102" s="6"/>
      <c r="BR102" s="6"/>
      <c r="BS102" s="6"/>
      <c r="BT102" s="6"/>
      <c r="BU102" s="6"/>
      <c r="BV102" s="6"/>
      <c r="BW102" s="6"/>
      <c r="BX102" s="6"/>
      <c r="BY102" s="6"/>
      <c r="BZ102" s="6"/>
      <c r="CA102" s="6"/>
      <c r="CB102" s="6"/>
      <c r="CC102" s="6"/>
      <c r="CD102" s="6"/>
      <c r="CE102" s="6"/>
      <c r="CF102" s="6"/>
      <c r="CG102" s="6"/>
      <c r="CH102" s="6"/>
      <c r="CI102" s="6"/>
      <c r="CJ102" s="6"/>
      <c r="CK102" s="6"/>
      <c r="CL102" s="6"/>
      <c r="CM102" s="6"/>
      <c r="CN102" s="6"/>
      <c r="CO102" s="6"/>
      <c r="CP102" s="6"/>
      <c r="CQ102" s="6"/>
      <c r="CR102" s="6"/>
      <c r="CS102" s="6"/>
      <c r="CT102" s="6"/>
      <c r="CU102" s="6"/>
      <c r="CV102" s="6"/>
      <c r="CW102" s="6"/>
      <c r="CX102" s="6"/>
    </row>
    <row r="103" spans="1:102" x14ac:dyDescent="0.2">
      <c r="A103" s="241"/>
      <c r="B103" s="291" t="s">
        <v>93</v>
      </c>
      <c r="C103" s="291"/>
      <c r="D103" s="291"/>
      <c r="E103" s="291"/>
      <c r="F103" s="144"/>
      <c r="G103" s="144"/>
      <c r="H103" s="1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6"/>
      <c r="BD103" s="6"/>
      <c r="BE103" s="6"/>
      <c r="BF103" s="6"/>
      <c r="BG103" s="6"/>
      <c r="BH103" s="6"/>
      <c r="BI103" s="6"/>
      <c r="BJ103" s="6"/>
      <c r="BK103" s="6"/>
      <c r="BL103" s="6"/>
      <c r="BM103" s="6"/>
      <c r="BN103" s="6"/>
      <c r="BO103" s="6"/>
      <c r="BP103" s="6"/>
      <c r="BQ103" s="6"/>
      <c r="BR103" s="6"/>
      <c r="BS103" s="6"/>
      <c r="BT103" s="6"/>
      <c r="BU103" s="6"/>
      <c r="BV103" s="6"/>
      <c r="BW103" s="6"/>
      <c r="BX103" s="6"/>
      <c r="BY103" s="6"/>
      <c r="BZ103" s="6"/>
      <c r="CA103" s="6"/>
      <c r="CB103" s="6"/>
      <c r="CC103" s="6"/>
      <c r="CD103" s="6"/>
      <c r="CE103" s="6"/>
      <c r="CF103" s="6"/>
      <c r="CG103" s="6"/>
      <c r="CH103" s="6"/>
      <c r="CI103" s="6"/>
      <c r="CJ103" s="6"/>
      <c r="CK103" s="6"/>
      <c r="CL103" s="6"/>
      <c r="CM103" s="6"/>
      <c r="CN103" s="6"/>
      <c r="CO103" s="6"/>
      <c r="CP103" s="6"/>
      <c r="CQ103" s="6"/>
      <c r="CR103" s="6"/>
      <c r="CS103" s="6"/>
      <c r="CT103" s="6"/>
      <c r="CU103" s="6"/>
      <c r="CV103" s="6"/>
      <c r="CW103" s="6"/>
      <c r="CX103" s="6"/>
    </row>
    <row r="104" spans="1:102" x14ac:dyDescent="0.2">
      <c r="A104" s="241"/>
      <c r="B104" s="291" t="s">
        <v>94</v>
      </c>
      <c r="C104" s="291"/>
      <c r="D104" s="291"/>
      <c r="E104" s="291"/>
      <c r="F104" s="148">
        <f>F65</f>
        <v>35000</v>
      </c>
      <c r="G104" s="144"/>
      <c r="H104" s="1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  <c r="BJ104" s="6"/>
      <c r="BK104" s="6"/>
      <c r="BL104" s="6"/>
      <c r="BM104" s="6"/>
      <c r="BN104" s="6"/>
      <c r="BO104" s="6"/>
      <c r="BP104" s="6"/>
      <c r="BQ104" s="6"/>
      <c r="BR104" s="6"/>
      <c r="BS104" s="6"/>
      <c r="BT104" s="6"/>
      <c r="BU104" s="6"/>
      <c r="BV104" s="6"/>
      <c r="BW104" s="6"/>
      <c r="BX104" s="6"/>
      <c r="BY104" s="6"/>
      <c r="BZ104" s="6"/>
      <c r="CA104" s="6"/>
      <c r="CB104" s="6"/>
      <c r="CC104" s="6"/>
      <c r="CD104" s="6"/>
      <c r="CE104" s="6"/>
      <c r="CF104" s="6"/>
      <c r="CG104" s="6"/>
      <c r="CH104" s="6"/>
      <c r="CI104" s="6"/>
      <c r="CJ104" s="6"/>
      <c r="CK104" s="6"/>
      <c r="CL104" s="6"/>
      <c r="CM104" s="6"/>
      <c r="CN104" s="6"/>
      <c r="CO104" s="6"/>
      <c r="CP104" s="6"/>
      <c r="CQ104" s="6"/>
      <c r="CR104" s="6"/>
      <c r="CS104" s="6"/>
      <c r="CT104" s="6"/>
      <c r="CU104" s="6"/>
      <c r="CV104" s="6"/>
      <c r="CW104" s="6"/>
      <c r="CX104" s="6"/>
    </row>
    <row r="105" spans="1:102" x14ac:dyDescent="0.2">
      <c r="A105" s="241"/>
      <c r="B105" s="291" t="s">
        <v>69</v>
      </c>
      <c r="C105" s="291"/>
      <c r="D105" s="291"/>
      <c r="E105" s="291"/>
      <c r="F105" s="161">
        <v>-8000</v>
      </c>
      <c r="G105" s="151">
        <f>SUM(F104:F105)</f>
        <v>27000</v>
      </c>
      <c r="H105" s="1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6"/>
      <c r="BK105" s="6"/>
      <c r="BL105" s="6"/>
      <c r="BM105" s="6"/>
      <c r="BN105" s="6"/>
      <c r="BO105" s="6"/>
      <c r="BP105" s="6"/>
      <c r="BQ105" s="6"/>
      <c r="BR105" s="6"/>
      <c r="BS105" s="6"/>
      <c r="BT105" s="6"/>
      <c r="BU105" s="6"/>
      <c r="BV105" s="6"/>
      <c r="BW105" s="6"/>
      <c r="BX105" s="6"/>
      <c r="BY105" s="6"/>
      <c r="BZ105" s="6"/>
      <c r="CA105" s="6"/>
      <c r="CB105" s="6"/>
      <c r="CC105" s="6"/>
      <c r="CD105" s="6"/>
      <c r="CE105" s="6"/>
      <c r="CF105" s="6"/>
      <c r="CG105" s="6"/>
      <c r="CH105" s="6"/>
      <c r="CI105" s="6"/>
      <c r="CJ105" s="6"/>
      <c r="CK105" s="6"/>
      <c r="CL105" s="6"/>
      <c r="CM105" s="6"/>
      <c r="CN105" s="6"/>
      <c r="CO105" s="6"/>
      <c r="CP105" s="6"/>
      <c r="CQ105" s="6"/>
      <c r="CR105" s="6"/>
      <c r="CS105" s="6"/>
      <c r="CT105" s="6"/>
      <c r="CU105" s="6"/>
      <c r="CV105" s="6"/>
      <c r="CW105" s="6"/>
      <c r="CX105" s="6"/>
    </row>
    <row r="106" spans="1:102" ht="13.5" thickBot="1" x14ac:dyDescent="0.25">
      <c r="A106" s="241"/>
      <c r="B106" s="291" t="s">
        <v>70</v>
      </c>
      <c r="C106" s="291"/>
      <c r="D106" s="291"/>
      <c r="E106" s="291"/>
      <c r="F106" s="144"/>
      <c r="G106" s="160">
        <f>SUM(G101:G105)</f>
        <v>90500</v>
      </c>
      <c r="H106" s="1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6"/>
      <c r="BE106" s="6"/>
      <c r="BF106" s="6"/>
      <c r="BG106" s="6"/>
      <c r="BH106" s="6"/>
      <c r="BI106" s="6"/>
      <c r="BJ106" s="6"/>
      <c r="BK106" s="6"/>
      <c r="BL106" s="6"/>
      <c r="BM106" s="6"/>
      <c r="BN106" s="6"/>
      <c r="BO106" s="6"/>
      <c r="BP106" s="6"/>
      <c r="BQ106" s="6"/>
      <c r="BR106" s="6"/>
      <c r="BS106" s="6"/>
      <c r="BT106" s="6"/>
      <c r="BU106" s="6"/>
      <c r="BV106" s="6"/>
      <c r="BW106" s="6"/>
      <c r="BX106" s="6"/>
      <c r="BY106" s="6"/>
      <c r="BZ106" s="6"/>
      <c r="CA106" s="6"/>
      <c r="CB106" s="6"/>
      <c r="CC106" s="6"/>
      <c r="CD106" s="6"/>
      <c r="CE106" s="6"/>
      <c r="CF106" s="6"/>
      <c r="CG106" s="6"/>
      <c r="CH106" s="6"/>
      <c r="CI106" s="6"/>
      <c r="CJ106" s="6"/>
      <c r="CK106" s="6"/>
      <c r="CL106" s="6"/>
      <c r="CM106" s="6"/>
      <c r="CN106" s="6"/>
      <c r="CO106" s="6"/>
      <c r="CP106" s="6"/>
      <c r="CQ106" s="6"/>
      <c r="CR106" s="6"/>
      <c r="CS106" s="6"/>
      <c r="CT106" s="6"/>
      <c r="CU106" s="6"/>
      <c r="CV106" s="6"/>
      <c r="CW106" s="6"/>
      <c r="CX106" s="6"/>
    </row>
    <row r="107" spans="1:102" ht="13.5" thickTop="1" x14ac:dyDescent="0.2">
      <c r="A107" s="241"/>
      <c r="B107" s="291"/>
      <c r="C107" s="291"/>
      <c r="D107" s="291"/>
      <c r="E107" s="291"/>
      <c r="F107" s="146"/>
      <c r="G107" s="125" t="str">
        <f>IF(G106="","",IF(G106=90500,"Correct!","Try again!"))</f>
        <v>Correct!</v>
      </c>
      <c r="H107" s="1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  <c r="BC107" s="6"/>
      <c r="BD107" s="6"/>
      <c r="BE107" s="6"/>
      <c r="BF107" s="6"/>
      <c r="BG107" s="6"/>
      <c r="BH107" s="6"/>
      <c r="BI107" s="6"/>
      <c r="BJ107" s="6"/>
      <c r="BK107" s="6"/>
      <c r="BL107" s="6"/>
      <c r="BM107" s="6"/>
      <c r="BN107" s="6"/>
      <c r="BO107" s="6"/>
      <c r="BP107" s="6"/>
      <c r="BQ107" s="6"/>
      <c r="BR107" s="6"/>
      <c r="BS107" s="6"/>
      <c r="BT107" s="6"/>
      <c r="BU107" s="6"/>
      <c r="BV107" s="6"/>
      <c r="BW107" s="6"/>
      <c r="BX107" s="6"/>
      <c r="BY107" s="6"/>
      <c r="BZ107" s="6"/>
      <c r="CA107" s="6"/>
      <c r="CB107" s="6"/>
      <c r="CC107" s="6"/>
      <c r="CD107" s="6"/>
      <c r="CE107" s="6"/>
      <c r="CF107" s="6"/>
      <c r="CG107" s="6"/>
      <c r="CH107" s="6"/>
      <c r="CI107" s="6"/>
      <c r="CJ107" s="6"/>
      <c r="CK107" s="6"/>
      <c r="CL107" s="6"/>
      <c r="CM107" s="6"/>
      <c r="CN107" s="6"/>
      <c r="CO107" s="6"/>
      <c r="CP107" s="6"/>
      <c r="CQ107" s="6"/>
      <c r="CR107" s="6"/>
      <c r="CS107" s="6"/>
      <c r="CT107" s="6"/>
      <c r="CU107" s="6"/>
      <c r="CV107" s="6"/>
      <c r="CW107" s="6"/>
      <c r="CX107" s="6"/>
    </row>
    <row r="108" spans="1:102" x14ac:dyDescent="0.2">
      <c r="A108" s="241"/>
      <c r="B108" s="46" t="s">
        <v>71</v>
      </c>
      <c r="C108" s="47"/>
      <c r="D108" s="47"/>
      <c r="E108" s="47"/>
      <c r="F108" s="162"/>
      <c r="G108" s="163"/>
      <c r="H108" s="1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6"/>
      <c r="BE108" s="6"/>
      <c r="BF108" s="6"/>
      <c r="BG108" s="6"/>
      <c r="BH108" s="6"/>
      <c r="BI108" s="6"/>
      <c r="BJ108" s="6"/>
      <c r="BK108" s="6"/>
      <c r="BL108" s="6"/>
      <c r="BM108" s="6"/>
      <c r="BN108" s="6"/>
      <c r="BO108" s="6"/>
      <c r="BP108" s="6"/>
      <c r="BQ108" s="6"/>
      <c r="BR108" s="6"/>
      <c r="BS108" s="6"/>
      <c r="BT108" s="6"/>
      <c r="BU108" s="6"/>
      <c r="BV108" s="6"/>
      <c r="BW108" s="6"/>
      <c r="BX108" s="6"/>
      <c r="BY108" s="6"/>
      <c r="BZ108" s="6"/>
      <c r="CA108" s="6"/>
      <c r="CB108" s="6"/>
      <c r="CC108" s="6"/>
      <c r="CD108" s="6"/>
      <c r="CE108" s="6"/>
      <c r="CF108" s="6"/>
      <c r="CG108" s="6"/>
      <c r="CH108" s="6"/>
      <c r="CI108" s="6"/>
      <c r="CJ108" s="6"/>
      <c r="CK108" s="6"/>
      <c r="CL108" s="6"/>
      <c r="CM108" s="6"/>
      <c r="CN108" s="6"/>
      <c r="CO108" s="6"/>
      <c r="CP108" s="6"/>
      <c r="CQ108" s="6"/>
      <c r="CR108" s="6"/>
      <c r="CS108" s="6"/>
      <c r="CT108" s="6"/>
      <c r="CU108" s="6"/>
      <c r="CV108" s="6"/>
      <c r="CW108" s="6"/>
      <c r="CX108" s="6"/>
    </row>
    <row r="109" spans="1:102" x14ac:dyDescent="0.2">
      <c r="A109" s="241"/>
      <c r="B109" s="291"/>
      <c r="C109" s="291"/>
      <c r="D109" s="291"/>
      <c r="E109" s="291"/>
      <c r="F109" s="144"/>
      <c r="G109" s="146"/>
      <c r="H109" s="1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6"/>
      <c r="BF109" s="6"/>
      <c r="BG109" s="6"/>
      <c r="BH109" s="6"/>
      <c r="BI109" s="6"/>
      <c r="BJ109" s="6"/>
      <c r="BK109" s="6"/>
      <c r="BL109" s="6"/>
      <c r="BM109" s="6"/>
      <c r="BN109" s="6"/>
      <c r="BO109" s="6"/>
      <c r="BP109" s="6"/>
      <c r="BQ109" s="6"/>
      <c r="BR109" s="6"/>
      <c r="BS109" s="6"/>
      <c r="BT109" s="6"/>
      <c r="BU109" s="6"/>
      <c r="BV109" s="6"/>
      <c r="BW109" s="6"/>
      <c r="BX109" s="6"/>
      <c r="BY109" s="6"/>
      <c r="BZ109" s="6"/>
      <c r="CA109" s="6"/>
      <c r="CB109" s="6"/>
      <c r="CC109" s="6"/>
      <c r="CD109" s="6"/>
      <c r="CE109" s="6"/>
      <c r="CF109" s="6"/>
      <c r="CG109" s="6"/>
      <c r="CH109" s="6"/>
      <c r="CI109" s="6"/>
      <c r="CJ109" s="6"/>
      <c r="CK109" s="6"/>
      <c r="CL109" s="6"/>
      <c r="CM109" s="6"/>
      <c r="CN109" s="6"/>
      <c r="CO109" s="6"/>
      <c r="CP109" s="6"/>
      <c r="CQ109" s="6"/>
      <c r="CR109" s="6"/>
      <c r="CS109" s="6"/>
      <c r="CT109" s="6"/>
      <c r="CU109" s="6"/>
      <c r="CV109" s="6"/>
      <c r="CW109" s="6"/>
      <c r="CX109" s="6"/>
    </row>
    <row r="110" spans="1:102" x14ac:dyDescent="0.2">
      <c r="A110" s="241"/>
      <c r="B110" s="291" t="s">
        <v>72</v>
      </c>
      <c r="C110" s="291"/>
      <c r="D110" s="291"/>
      <c r="E110" s="291"/>
      <c r="F110" s="144"/>
      <c r="G110" s="146"/>
      <c r="H110" s="1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  <c r="BC110" s="6"/>
      <c r="BD110" s="6"/>
      <c r="BE110" s="6"/>
      <c r="BF110" s="6"/>
      <c r="BG110" s="6"/>
      <c r="BH110" s="6"/>
      <c r="BI110" s="6"/>
      <c r="BJ110" s="6"/>
      <c r="BK110" s="6"/>
      <c r="BL110" s="6"/>
      <c r="BM110" s="6"/>
      <c r="BN110" s="6"/>
      <c r="BO110" s="6"/>
      <c r="BP110" s="6"/>
      <c r="BQ110" s="6"/>
      <c r="BR110" s="6"/>
      <c r="BS110" s="6"/>
      <c r="BT110" s="6"/>
      <c r="BU110" s="6"/>
      <c r="BV110" s="6"/>
      <c r="BW110" s="6"/>
      <c r="BX110" s="6"/>
      <c r="BY110" s="6"/>
      <c r="BZ110" s="6"/>
      <c r="CA110" s="6"/>
      <c r="CB110" s="6"/>
      <c r="CC110" s="6"/>
      <c r="CD110" s="6"/>
      <c r="CE110" s="6"/>
      <c r="CF110" s="6"/>
      <c r="CG110" s="6"/>
      <c r="CH110" s="6"/>
      <c r="CI110" s="6"/>
      <c r="CJ110" s="6"/>
      <c r="CK110" s="6"/>
      <c r="CL110" s="6"/>
      <c r="CM110" s="6"/>
      <c r="CN110" s="6"/>
      <c r="CO110" s="6"/>
      <c r="CP110" s="6"/>
      <c r="CQ110" s="6"/>
      <c r="CR110" s="6"/>
      <c r="CS110" s="6"/>
      <c r="CT110" s="6"/>
      <c r="CU110" s="6"/>
      <c r="CV110" s="6"/>
      <c r="CW110" s="6"/>
      <c r="CX110" s="6"/>
    </row>
    <row r="111" spans="1:102" x14ac:dyDescent="0.2">
      <c r="A111" s="241"/>
      <c r="B111" s="291" t="s">
        <v>95</v>
      </c>
      <c r="C111" s="291"/>
      <c r="D111" s="291"/>
      <c r="E111" s="291"/>
      <c r="F111" s="144"/>
      <c r="G111" s="165">
        <f>G67</f>
        <v>1000</v>
      </c>
      <c r="H111" s="1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  <c r="AZ111" s="6"/>
      <c r="BA111" s="6"/>
      <c r="BB111" s="6"/>
      <c r="BC111" s="6"/>
      <c r="BD111" s="6"/>
      <c r="BE111" s="6"/>
      <c r="BF111" s="6"/>
      <c r="BG111" s="6"/>
      <c r="BH111" s="6"/>
      <c r="BI111" s="6"/>
      <c r="BJ111" s="6"/>
      <c r="BK111" s="6"/>
      <c r="BL111" s="6"/>
      <c r="BM111" s="6"/>
      <c r="BN111" s="6"/>
      <c r="BO111" s="6"/>
      <c r="BP111" s="6"/>
      <c r="BQ111" s="6"/>
      <c r="BR111" s="6"/>
      <c r="BS111" s="6"/>
      <c r="BT111" s="6"/>
      <c r="BU111" s="6"/>
      <c r="BV111" s="6"/>
      <c r="BW111" s="6"/>
      <c r="BX111" s="6"/>
      <c r="BY111" s="6"/>
      <c r="BZ111" s="6"/>
      <c r="CA111" s="6"/>
      <c r="CB111" s="6"/>
      <c r="CC111" s="6"/>
      <c r="CD111" s="6"/>
      <c r="CE111" s="6"/>
      <c r="CF111" s="6"/>
      <c r="CG111" s="6"/>
      <c r="CH111" s="6"/>
      <c r="CI111" s="6"/>
      <c r="CJ111" s="6"/>
      <c r="CK111" s="6"/>
      <c r="CL111" s="6"/>
      <c r="CM111" s="6"/>
      <c r="CN111" s="6"/>
      <c r="CO111" s="6"/>
      <c r="CP111" s="6"/>
      <c r="CQ111" s="6"/>
      <c r="CR111" s="6"/>
      <c r="CS111" s="6"/>
      <c r="CT111" s="6"/>
      <c r="CU111" s="6"/>
      <c r="CV111" s="6"/>
      <c r="CW111" s="6"/>
      <c r="CX111" s="6"/>
    </row>
    <row r="112" spans="1:102" x14ac:dyDescent="0.2">
      <c r="A112" s="241"/>
      <c r="B112" s="291" t="s">
        <v>78</v>
      </c>
      <c r="C112" s="291"/>
      <c r="D112" s="291"/>
      <c r="E112" s="291"/>
      <c r="F112" s="144"/>
      <c r="G112" s="143">
        <f>G111</f>
        <v>1000</v>
      </c>
      <c r="H112" s="1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6"/>
      <c r="AZ112" s="6"/>
      <c r="BA112" s="6"/>
      <c r="BB112" s="6"/>
      <c r="BC112" s="6"/>
      <c r="BD112" s="6"/>
      <c r="BE112" s="6"/>
      <c r="BF112" s="6"/>
      <c r="BG112" s="6"/>
      <c r="BH112" s="6"/>
      <c r="BI112" s="6"/>
      <c r="BJ112" s="6"/>
      <c r="BK112" s="6"/>
      <c r="BL112" s="6"/>
      <c r="BM112" s="6"/>
      <c r="BN112" s="6"/>
      <c r="BO112" s="6"/>
      <c r="BP112" s="6"/>
      <c r="BQ112" s="6"/>
      <c r="BR112" s="6"/>
      <c r="BS112" s="6"/>
      <c r="BT112" s="6"/>
      <c r="BU112" s="6"/>
      <c r="BV112" s="6"/>
      <c r="BW112" s="6"/>
      <c r="BX112" s="6"/>
      <c r="BY112" s="6"/>
      <c r="BZ112" s="6"/>
      <c r="CA112" s="6"/>
      <c r="CB112" s="6"/>
      <c r="CC112" s="6"/>
      <c r="CD112" s="6"/>
      <c r="CE112" s="6"/>
      <c r="CF112" s="6"/>
      <c r="CG112" s="6"/>
      <c r="CH112" s="6"/>
      <c r="CI112" s="6"/>
      <c r="CJ112" s="6"/>
      <c r="CK112" s="6"/>
      <c r="CL112" s="6"/>
      <c r="CM112" s="6"/>
      <c r="CN112" s="6"/>
      <c r="CO112" s="6"/>
      <c r="CP112" s="6"/>
      <c r="CQ112" s="6"/>
      <c r="CR112" s="6"/>
      <c r="CS112" s="6"/>
      <c r="CT112" s="6"/>
      <c r="CU112" s="6"/>
      <c r="CV112" s="6"/>
      <c r="CW112" s="6"/>
      <c r="CX112" s="6"/>
    </row>
    <row r="113" spans="1:102" x14ac:dyDescent="0.2">
      <c r="A113" s="241"/>
      <c r="B113" s="291"/>
      <c r="C113" s="291"/>
      <c r="D113" s="291"/>
      <c r="E113" s="291"/>
      <c r="F113" s="144"/>
      <c r="G113" s="125" t="str">
        <f>IF(G112="","",IF(G112=1000,"Correct!","Try again!"))</f>
        <v>Correct!</v>
      </c>
      <c r="H113" s="1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6"/>
      <c r="AZ113" s="6"/>
      <c r="BA113" s="6"/>
      <c r="BB113" s="6"/>
      <c r="BC113" s="6"/>
      <c r="BD113" s="6"/>
      <c r="BE113" s="6"/>
      <c r="BF113" s="6"/>
      <c r="BG113" s="6"/>
      <c r="BH113" s="6"/>
      <c r="BI113" s="6"/>
      <c r="BJ113" s="6"/>
      <c r="BK113" s="6"/>
      <c r="BL113" s="6"/>
      <c r="BM113" s="6"/>
      <c r="BN113" s="6"/>
      <c r="BO113" s="6"/>
      <c r="BP113" s="6"/>
      <c r="BQ113" s="6"/>
      <c r="BR113" s="6"/>
      <c r="BS113" s="6"/>
      <c r="BT113" s="6"/>
      <c r="BU113" s="6"/>
      <c r="BV113" s="6"/>
      <c r="BW113" s="6"/>
      <c r="BX113" s="6"/>
      <c r="BY113" s="6"/>
      <c r="BZ113" s="6"/>
      <c r="CA113" s="6"/>
      <c r="CB113" s="6"/>
      <c r="CC113" s="6"/>
      <c r="CD113" s="6"/>
      <c r="CE113" s="6"/>
      <c r="CF113" s="6"/>
      <c r="CG113" s="6"/>
      <c r="CH113" s="6"/>
      <c r="CI113" s="6"/>
      <c r="CJ113" s="6"/>
      <c r="CK113" s="6"/>
      <c r="CL113" s="6"/>
      <c r="CM113" s="6"/>
      <c r="CN113" s="6"/>
      <c r="CO113" s="6"/>
      <c r="CP113" s="6"/>
      <c r="CQ113" s="6"/>
      <c r="CR113" s="6"/>
      <c r="CS113" s="6"/>
      <c r="CT113" s="6"/>
      <c r="CU113" s="6"/>
      <c r="CV113" s="6"/>
      <c r="CW113" s="6"/>
      <c r="CX113" s="6"/>
    </row>
    <row r="114" spans="1:102" x14ac:dyDescent="0.2">
      <c r="A114" s="241"/>
      <c r="B114" s="291" t="s">
        <v>96</v>
      </c>
      <c r="C114" s="291"/>
      <c r="D114" s="291"/>
      <c r="E114" s="291"/>
      <c r="F114" s="144"/>
      <c r="G114" s="144"/>
      <c r="H114" s="1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  <c r="AY114" s="6"/>
      <c r="AZ114" s="6"/>
      <c r="BA114" s="6"/>
      <c r="BB114" s="6"/>
      <c r="BC114" s="6"/>
      <c r="BD114" s="6"/>
      <c r="BE114" s="6"/>
      <c r="BF114" s="6"/>
      <c r="BG114" s="6"/>
      <c r="BH114" s="6"/>
      <c r="BI114" s="6"/>
      <c r="BJ114" s="6"/>
      <c r="BK114" s="6"/>
      <c r="BL114" s="6"/>
      <c r="BM114" s="6"/>
      <c r="BN114" s="6"/>
      <c r="BO114" s="6"/>
      <c r="BP114" s="6"/>
      <c r="BQ114" s="6"/>
      <c r="BR114" s="6"/>
      <c r="BS114" s="6"/>
      <c r="BT114" s="6"/>
      <c r="BU114" s="6"/>
      <c r="BV114" s="6"/>
      <c r="BW114" s="6"/>
      <c r="BX114" s="6"/>
      <c r="BY114" s="6"/>
      <c r="BZ114" s="6"/>
      <c r="CA114" s="6"/>
      <c r="CB114" s="6"/>
      <c r="CC114" s="6"/>
      <c r="CD114" s="6"/>
      <c r="CE114" s="6"/>
      <c r="CF114" s="6"/>
      <c r="CG114" s="6"/>
      <c r="CH114" s="6"/>
      <c r="CI114" s="6"/>
      <c r="CJ114" s="6"/>
      <c r="CK114" s="6"/>
      <c r="CL114" s="6"/>
      <c r="CM114" s="6"/>
      <c r="CN114" s="6"/>
      <c r="CO114" s="6"/>
      <c r="CP114" s="6"/>
      <c r="CQ114" s="6"/>
      <c r="CR114" s="6"/>
      <c r="CS114" s="6"/>
      <c r="CT114" s="6"/>
      <c r="CU114" s="6"/>
      <c r="CV114" s="6"/>
      <c r="CW114" s="6"/>
      <c r="CX114" s="6"/>
    </row>
    <row r="115" spans="1:102" x14ac:dyDescent="0.2">
      <c r="A115" s="241"/>
      <c r="B115" s="291" t="s">
        <v>127</v>
      </c>
      <c r="C115" s="291"/>
      <c r="D115" s="291"/>
      <c r="E115" s="291"/>
      <c r="F115" s="164">
        <f>G68</f>
        <v>50500</v>
      </c>
      <c r="G115" s="144"/>
      <c r="H115" s="1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  <c r="AZ115" s="6"/>
      <c r="BA115" s="6"/>
      <c r="BB115" s="6"/>
      <c r="BC115" s="6"/>
      <c r="BD115" s="6"/>
      <c r="BE115" s="6"/>
      <c r="BF115" s="6"/>
      <c r="BG115" s="6"/>
      <c r="BH115" s="6"/>
      <c r="BI115" s="6"/>
      <c r="BJ115" s="6"/>
      <c r="BK115" s="6"/>
      <c r="BL115" s="6"/>
      <c r="BM115" s="6"/>
      <c r="BN115" s="6"/>
      <c r="BO115" s="6"/>
      <c r="BP115" s="6"/>
      <c r="BQ115" s="6"/>
      <c r="BR115" s="6"/>
      <c r="BS115" s="6"/>
      <c r="BT115" s="6"/>
      <c r="BU115" s="6"/>
      <c r="BV115" s="6"/>
      <c r="BW115" s="6"/>
      <c r="BX115" s="6"/>
      <c r="BY115" s="6"/>
      <c r="BZ115" s="6"/>
      <c r="CA115" s="6"/>
      <c r="CB115" s="6"/>
      <c r="CC115" s="6"/>
      <c r="CD115" s="6"/>
      <c r="CE115" s="6"/>
      <c r="CF115" s="6"/>
      <c r="CG115" s="6"/>
      <c r="CH115" s="6"/>
      <c r="CI115" s="6"/>
      <c r="CJ115" s="6"/>
      <c r="CK115" s="6"/>
      <c r="CL115" s="6"/>
      <c r="CM115" s="6"/>
      <c r="CN115" s="6"/>
      <c r="CO115" s="6"/>
      <c r="CP115" s="6"/>
      <c r="CQ115" s="6"/>
      <c r="CR115" s="6"/>
      <c r="CS115" s="6"/>
      <c r="CT115" s="6"/>
      <c r="CU115" s="6"/>
      <c r="CV115" s="6"/>
      <c r="CW115" s="6"/>
      <c r="CX115" s="6"/>
    </row>
    <row r="116" spans="1:102" x14ac:dyDescent="0.2">
      <c r="A116" s="241"/>
      <c r="B116" s="291" t="s">
        <v>80</v>
      </c>
      <c r="C116" s="291"/>
      <c r="D116" s="291"/>
      <c r="E116" s="291"/>
      <c r="F116" s="151">
        <f>9500+G90-2500</f>
        <v>39000</v>
      </c>
      <c r="G116" s="144"/>
      <c r="H116" s="1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  <c r="BC116" s="6"/>
      <c r="BD116" s="6"/>
      <c r="BE116" s="6"/>
      <c r="BF116" s="6"/>
      <c r="BG116" s="6"/>
      <c r="BH116" s="6"/>
      <c r="BI116" s="6"/>
      <c r="BJ116" s="6"/>
      <c r="BK116" s="6"/>
      <c r="BL116" s="6"/>
      <c r="BM116" s="6"/>
      <c r="BN116" s="6"/>
      <c r="BO116" s="6"/>
      <c r="BP116" s="6"/>
      <c r="BQ116" s="6"/>
      <c r="BR116" s="6"/>
      <c r="BS116" s="6"/>
      <c r="BT116" s="6"/>
      <c r="BU116" s="6"/>
      <c r="BV116" s="6"/>
      <c r="BW116" s="6"/>
      <c r="BX116" s="6"/>
      <c r="BY116" s="6"/>
      <c r="BZ116" s="6"/>
      <c r="CA116" s="6"/>
      <c r="CB116" s="6"/>
      <c r="CC116" s="6"/>
      <c r="CD116" s="6"/>
      <c r="CE116" s="6"/>
      <c r="CF116" s="6"/>
      <c r="CG116" s="6"/>
      <c r="CH116" s="6"/>
      <c r="CI116" s="6"/>
      <c r="CJ116" s="6"/>
      <c r="CK116" s="6"/>
      <c r="CL116" s="6"/>
      <c r="CM116" s="6"/>
      <c r="CN116" s="6"/>
      <c r="CO116" s="6"/>
      <c r="CP116" s="6"/>
      <c r="CQ116" s="6"/>
      <c r="CR116" s="6"/>
      <c r="CS116" s="6"/>
      <c r="CT116" s="6"/>
      <c r="CU116" s="6"/>
      <c r="CV116" s="6"/>
      <c r="CW116" s="6"/>
      <c r="CX116" s="6"/>
    </row>
    <row r="117" spans="1:102" x14ac:dyDescent="0.2">
      <c r="A117" s="241"/>
      <c r="B117" s="291" t="s">
        <v>81</v>
      </c>
      <c r="C117" s="291"/>
      <c r="D117" s="291"/>
      <c r="E117" s="291"/>
      <c r="F117" s="125"/>
      <c r="G117" s="151">
        <f>SUM(F115:F116)</f>
        <v>89500</v>
      </c>
      <c r="H117" s="130" t="str">
        <f>IF(G117="","",IF(G117=89500,"«- Correct!","«- Try again!"))</f>
        <v>«- Correct!</v>
      </c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6"/>
      <c r="BC117" s="6"/>
      <c r="BD117" s="6"/>
      <c r="BE117" s="6"/>
      <c r="BF117" s="6"/>
      <c r="BG117" s="6"/>
      <c r="BH117" s="6"/>
      <c r="BI117" s="6"/>
      <c r="BJ117" s="6"/>
      <c r="BK117" s="6"/>
      <c r="BL117" s="6"/>
      <c r="BM117" s="6"/>
      <c r="BN117" s="6"/>
      <c r="BO117" s="6"/>
      <c r="BP117" s="6"/>
      <c r="BQ117" s="6"/>
      <c r="BR117" s="6"/>
      <c r="BS117" s="6"/>
      <c r="BT117" s="6"/>
      <c r="BU117" s="6"/>
      <c r="BV117" s="6"/>
      <c r="BW117" s="6"/>
      <c r="BX117" s="6"/>
      <c r="BY117" s="6"/>
      <c r="BZ117" s="6"/>
      <c r="CA117" s="6"/>
      <c r="CB117" s="6"/>
      <c r="CC117" s="6"/>
      <c r="CD117" s="6"/>
      <c r="CE117" s="6"/>
      <c r="CF117" s="6"/>
      <c r="CG117" s="6"/>
      <c r="CH117" s="6"/>
      <c r="CI117" s="6"/>
      <c r="CJ117" s="6"/>
      <c r="CK117" s="6"/>
      <c r="CL117" s="6"/>
      <c r="CM117" s="6"/>
      <c r="CN117" s="6"/>
      <c r="CO117" s="6"/>
      <c r="CP117" s="6"/>
      <c r="CQ117" s="6"/>
      <c r="CR117" s="6"/>
      <c r="CS117" s="6"/>
      <c r="CT117" s="6"/>
      <c r="CU117" s="6"/>
      <c r="CV117" s="6"/>
      <c r="CW117" s="6"/>
      <c r="CX117" s="6"/>
    </row>
    <row r="118" spans="1:102" ht="13.5" thickBot="1" x14ac:dyDescent="0.25">
      <c r="A118" s="241"/>
      <c r="B118" s="291" t="s">
        <v>82</v>
      </c>
      <c r="C118" s="291"/>
      <c r="D118" s="291"/>
      <c r="E118" s="291"/>
      <c r="F118" s="144"/>
      <c r="G118" s="160">
        <f>SUM(G112:G117)</f>
        <v>90500</v>
      </c>
      <c r="H118" s="1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  <c r="AY118" s="6"/>
      <c r="AZ118" s="6"/>
      <c r="BA118" s="6"/>
      <c r="BB118" s="6"/>
      <c r="BC118" s="6"/>
      <c r="BD118" s="6"/>
      <c r="BE118" s="6"/>
      <c r="BF118" s="6"/>
      <c r="BG118" s="6"/>
      <c r="BH118" s="6"/>
      <c r="BI118" s="6"/>
      <c r="BJ118" s="6"/>
      <c r="BK118" s="6"/>
      <c r="BL118" s="6"/>
      <c r="BM118" s="6"/>
      <c r="BN118" s="6"/>
      <c r="BO118" s="6"/>
      <c r="BP118" s="6"/>
      <c r="BQ118" s="6"/>
      <c r="BR118" s="6"/>
      <c r="BS118" s="6"/>
      <c r="BT118" s="6"/>
      <c r="BU118" s="6"/>
      <c r="BV118" s="6"/>
      <c r="BW118" s="6"/>
      <c r="BX118" s="6"/>
      <c r="BY118" s="6"/>
      <c r="BZ118" s="6"/>
      <c r="CA118" s="6"/>
      <c r="CB118" s="6"/>
      <c r="CC118" s="6"/>
      <c r="CD118" s="6"/>
      <c r="CE118" s="6"/>
      <c r="CF118" s="6"/>
      <c r="CG118" s="6"/>
      <c r="CH118" s="6"/>
      <c r="CI118" s="6"/>
      <c r="CJ118" s="6"/>
      <c r="CK118" s="6"/>
      <c r="CL118" s="6"/>
      <c r="CM118" s="6"/>
      <c r="CN118" s="6"/>
      <c r="CO118" s="6"/>
      <c r="CP118" s="6"/>
      <c r="CQ118" s="6"/>
      <c r="CR118" s="6"/>
      <c r="CS118" s="6"/>
      <c r="CT118" s="6"/>
      <c r="CU118" s="6"/>
      <c r="CV118" s="6"/>
      <c r="CW118" s="6"/>
      <c r="CX118" s="6"/>
    </row>
    <row r="119" spans="1:102" ht="13.5" thickTop="1" x14ac:dyDescent="0.2">
      <c r="A119" s="241"/>
      <c r="B119" s="291"/>
      <c r="C119" s="291"/>
      <c r="D119" s="291"/>
      <c r="E119" s="291"/>
      <c r="F119" s="16"/>
      <c r="G119" s="125" t="str">
        <f>IF(G118="","",IF(G118=90500,"Correct!","Try again!"))</f>
        <v>Correct!</v>
      </c>
      <c r="H119" s="1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  <c r="AY119" s="6"/>
      <c r="AZ119" s="6"/>
      <c r="BA119" s="6"/>
      <c r="BB119" s="6"/>
      <c r="BC119" s="6"/>
      <c r="BD119" s="6"/>
      <c r="BE119" s="6"/>
      <c r="BF119" s="6"/>
      <c r="BG119" s="6"/>
      <c r="BH119" s="6"/>
      <c r="BI119" s="6"/>
      <c r="BJ119" s="6"/>
      <c r="BK119" s="6"/>
      <c r="BL119" s="6"/>
      <c r="BM119" s="6"/>
      <c r="BN119" s="6"/>
      <c r="BO119" s="6"/>
      <c r="BP119" s="6"/>
      <c r="BQ119" s="6"/>
      <c r="BR119" s="6"/>
      <c r="BS119" s="6"/>
      <c r="BT119" s="6"/>
      <c r="BU119" s="6"/>
      <c r="BV119" s="6"/>
      <c r="BW119" s="6"/>
      <c r="BX119" s="6"/>
      <c r="BY119" s="6"/>
      <c r="BZ119" s="6"/>
      <c r="CA119" s="6"/>
      <c r="CB119" s="6"/>
      <c r="CC119" s="6"/>
      <c r="CD119" s="6"/>
      <c r="CE119" s="6"/>
      <c r="CF119" s="6"/>
      <c r="CG119" s="6"/>
      <c r="CH119" s="6"/>
      <c r="CI119" s="6"/>
      <c r="CJ119" s="6"/>
      <c r="CK119" s="6"/>
      <c r="CL119" s="6"/>
      <c r="CM119" s="6"/>
      <c r="CN119" s="6"/>
      <c r="CO119" s="6"/>
      <c r="CP119" s="6"/>
      <c r="CQ119" s="6"/>
      <c r="CR119" s="6"/>
      <c r="CS119" s="6"/>
      <c r="CT119" s="6"/>
      <c r="CU119" s="6"/>
      <c r="CV119" s="6"/>
      <c r="CW119" s="6"/>
      <c r="CX119" s="6"/>
    </row>
    <row r="120" spans="1:102" x14ac:dyDescent="0.2">
      <c r="A120" s="9"/>
      <c r="B120" s="292"/>
      <c r="C120" s="292"/>
      <c r="D120" s="292"/>
      <c r="E120" s="292"/>
      <c r="F120" s="240"/>
      <c r="G120" s="240"/>
      <c r="H120" s="240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  <c r="AX120" s="6"/>
      <c r="AY120" s="6"/>
      <c r="AZ120" s="6"/>
      <c r="BA120" s="6"/>
      <c r="BB120" s="6"/>
      <c r="BC120" s="6"/>
      <c r="BD120" s="6"/>
      <c r="BE120" s="6"/>
      <c r="BF120" s="6"/>
      <c r="BG120" s="6"/>
      <c r="BH120" s="6"/>
      <c r="BI120" s="6"/>
      <c r="BJ120" s="6"/>
      <c r="BK120" s="6"/>
      <c r="BL120" s="6"/>
      <c r="BM120" s="6"/>
      <c r="BN120" s="6"/>
      <c r="BO120" s="6"/>
      <c r="BP120" s="6"/>
      <c r="BQ120" s="6"/>
      <c r="BR120" s="6"/>
      <c r="BS120" s="6"/>
      <c r="BT120" s="6"/>
      <c r="BU120" s="6"/>
      <c r="BV120" s="6"/>
      <c r="BW120" s="6"/>
      <c r="BX120" s="6"/>
      <c r="BY120" s="6"/>
      <c r="BZ120" s="6"/>
      <c r="CA120" s="6"/>
      <c r="CB120" s="6"/>
      <c r="CC120" s="6"/>
      <c r="CD120" s="6"/>
      <c r="CE120" s="6"/>
      <c r="CF120" s="6"/>
      <c r="CG120" s="6"/>
      <c r="CH120" s="6"/>
      <c r="CI120" s="6"/>
      <c r="CJ120" s="6"/>
      <c r="CK120" s="6"/>
      <c r="CL120" s="6"/>
      <c r="CM120" s="6"/>
      <c r="CN120" s="6"/>
      <c r="CO120" s="6"/>
      <c r="CP120" s="6"/>
      <c r="CQ120" s="6"/>
      <c r="CR120" s="6"/>
      <c r="CS120" s="6"/>
      <c r="CT120" s="6"/>
      <c r="CU120" s="6"/>
      <c r="CV120" s="6"/>
      <c r="CW120" s="6"/>
      <c r="CX120" s="6"/>
    </row>
    <row r="121" spans="1:102" x14ac:dyDescent="0.2">
      <c r="A121" s="241"/>
      <c r="B121" s="272" t="s">
        <v>161</v>
      </c>
      <c r="C121" s="272"/>
      <c r="D121" s="272"/>
      <c r="E121" s="272"/>
      <c r="F121" s="16"/>
      <c r="G121" s="16"/>
      <c r="H121" s="1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  <c r="AY121" s="6"/>
      <c r="AZ121" s="6"/>
      <c r="BA121" s="6"/>
      <c r="BB121" s="6"/>
      <c r="BC121" s="6"/>
      <c r="BD121" s="6"/>
      <c r="BE121" s="6"/>
      <c r="BF121" s="6"/>
      <c r="BG121" s="6"/>
      <c r="BH121" s="6"/>
      <c r="BI121" s="6"/>
      <c r="BJ121" s="6"/>
      <c r="BK121" s="6"/>
      <c r="BL121" s="6"/>
      <c r="BM121" s="6"/>
      <c r="BN121" s="6"/>
      <c r="BO121" s="6"/>
      <c r="BP121" s="6"/>
      <c r="BQ121" s="6"/>
      <c r="BR121" s="6"/>
      <c r="BS121" s="6"/>
      <c r="BT121" s="6"/>
      <c r="BU121" s="6"/>
      <c r="BV121" s="6"/>
      <c r="BW121" s="6"/>
      <c r="BX121" s="6"/>
      <c r="BY121" s="6"/>
      <c r="BZ121" s="6"/>
      <c r="CA121" s="6"/>
      <c r="CB121" s="6"/>
      <c r="CC121" s="6"/>
      <c r="CD121" s="6"/>
      <c r="CE121" s="6"/>
      <c r="CF121" s="6"/>
      <c r="CG121" s="6"/>
      <c r="CH121" s="6"/>
      <c r="CI121" s="6"/>
      <c r="CJ121" s="6"/>
      <c r="CK121" s="6"/>
      <c r="CL121" s="6"/>
      <c r="CM121" s="6"/>
      <c r="CN121" s="6"/>
      <c r="CO121" s="6"/>
      <c r="CP121" s="6"/>
      <c r="CQ121" s="6"/>
      <c r="CR121" s="6"/>
      <c r="CS121" s="6"/>
      <c r="CT121" s="6"/>
      <c r="CU121" s="6"/>
      <c r="CV121" s="6"/>
      <c r="CW121" s="6"/>
      <c r="CX121" s="6"/>
    </row>
    <row r="122" spans="1:102" x14ac:dyDescent="0.2">
      <c r="A122" s="241"/>
      <c r="B122" s="269" t="s">
        <v>84</v>
      </c>
      <c r="C122" s="269"/>
      <c r="D122" s="269"/>
      <c r="E122" s="269"/>
      <c r="F122" s="269"/>
      <c r="G122" s="269"/>
      <c r="H122" s="1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  <c r="AX122" s="6"/>
      <c r="AY122" s="6"/>
      <c r="AZ122" s="6"/>
      <c r="BA122" s="6"/>
      <c r="BB122" s="6"/>
      <c r="BC122" s="6"/>
      <c r="BD122" s="6"/>
      <c r="BE122" s="6"/>
      <c r="BF122" s="6"/>
      <c r="BG122" s="6"/>
      <c r="BH122" s="6"/>
      <c r="BI122" s="6"/>
      <c r="BJ122" s="6"/>
      <c r="BK122" s="6"/>
      <c r="BL122" s="6"/>
      <c r="BM122" s="6"/>
      <c r="BN122" s="6"/>
      <c r="BO122" s="6"/>
      <c r="BP122" s="6"/>
      <c r="BQ122" s="6"/>
      <c r="BR122" s="6"/>
      <c r="BS122" s="6"/>
      <c r="BT122" s="6"/>
      <c r="BU122" s="6"/>
      <c r="BV122" s="6"/>
      <c r="BW122" s="6"/>
      <c r="BX122" s="6"/>
      <c r="BY122" s="6"/>
      <c r="BZ122" s="6"/>
      <c r="CA122" s="6"/>
      <c r="CB122" s="6"/>
      <c r="CC122" s="6"/>
      <c r="CD122" s="6"/>
      <c r="CE122" s="6"/>
      <c r="CF122" s="6"/>
      <c r="CG122" s="6"/>
      <c r="CH122" s="6"/>
      <c r="CI122" s="6"/>
      <c r="CJ122" s="6"/>
      <c r="CK122" s="6"/>
      <c r="CL122" s="6"/>
      <c r="CM122" s="6"/>
      <c r="CN122" s="6"/>
      <c r="CO122" s="6"/>
      <c r="CP122" s="6"/>
      <c r="CQ122" s="6"/>
      <c r="CR122" s="6"/>
      <c r="CS122" s="6"/>
      <c r="CT122" s="6"/>
      <c r="CU122" s="6"/>
      <c r="CV122" s="6"/>
      <c r="CW122" s="6"/>
      <c r="CX122" s="6"/>
    </row>
    <row r="123" spans="1:102" x14ac:dyDescent="0.2">
      <c r="A123" s="241"/>
      <c r="B123" s="268" t="s">
        <v>109</v>
      </c>
      <c r="C123" s="268"/>
      <c r="D123" s="268"/>
      <c r="E123" s="268"/>
      <c r="F123" s="268"/>
      <c r="G123" s="268"/>
      <c r="H123" s="1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6"/>
      <c r="AW123" s="6"/>
      <c r="AX123" s="6"/>
      <c r="AY123" s="6"/>
      <c r="AZ123" s="6"/>
      <c r="BA123" s="6"/>
      <c r="BB123" s="6"/>
      <c r="BC123" s="6"/>
      <c r="BD123" s="6"/>
      <c r="BE123" s="6"/>
      <c r="BF123" s="6"/>
      <c r="BG123" s="6"/>
      <c r="BH123" s="6"/>
      <c r="BI123" s="6"/>
      <c r="BJ123" s="6"/>
      <c r="BK123" s="6"/>
      <c r="BL123" s="6"/>
      <c r="BM123" s="6"/>
      <c r="BN123" s="6"/>
      <c r="BO123" s="6"/>
      <c r="BP123" s="6"/>
      <c r="BQ123" s="6"/>
      <c r="BR123" s="6"/>
      <c r="BS123" s="6"/>
      <c r="BT123" s="6"/>
      <c r="BU123" s="6"/>
      <c r="BV123" s="6"/>
      <c r="BW123" s="6"/>
      <c r="BX123" s="6"/>
      <c r="BY123" s="6"/>
      <c r="BZ123" s="6"/>
      <c r="CA123" s="6"/>
      <c r="CB123" s="6"/>
      <c r="CC123" s="6"/>
      <c r="CD123" s="6"/>
      <c r="CE123" s="6"/>
      <c r="CF123" s="6"/>
      <c r="CG123" s="6"/>
      <c r="CH123" s="6"/>
      <c r="CI123" s="6"/>
      <c r="CJ123" s="6"/>
      <c r="CK123" s="6"/>
      <c r="CL123" s="6"/>
      <c r="CM123" s="6"/>
      <c r="CN123" s="6"/>
      <c r="CO123" s="6"/>
      <c r="CP123" s="6"/>
      <c r="CQ123" s="6"/>
      <c r="CR123" s="6"/>
      <c r="CS123" s="6"/>
      <c r="CT123" s="6"/>
      <c r="CU123" s="6"/>
      <c r="CV123" s="6"/>
      <c r="CW123" s="6"/>
      <c r="CX123" s="6"/>
    </row>
    <row r="124" spans="1:102" x14ac:dyDescent="0.2">
      <c r="A124" s="241"/>
      <c r="B124" s="291"/>
      <c r="C124" s="291"/>
      <c r="D124" s="291"/>
      <c r="E124" s="291"/>
      <c r="F124" s="16"/>
      <c r="G124" s="16"/>
      <c r="H124" s="1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  <c r="BC124" s="6"/>
      <c r="BD124" s="6"/>
      <c r="BE124" s="6"/>
      <c r="BF124" s="6"/>
      <c r="BG124" s="6"/>
      <c r="BH124" s="6"/>
      <c r="BI124" s="6"/>
      <c r="BJ124" s="6"/>
      <c r="BK124" s="6"/>
      <c r="BL124" s="6"/>
      <c r="BM124" s="6"/>
      <c r="BN124" s="6"/>
      <c r="BO124" s="6"/>
      <c r="BP124" s="6"/>
      <c r="BQ124" s="6"/>
      <c r="BR124" s="6"/>
      <c r="BS124" s="6"/>
      <c r="BT124" s="6"/>
      <c r="BU124" s="6"/>
      <c r="BV124" s="6"/>
      <c r="BW124" s="6"/>
      <c r="BX124" s="6"/>
      <c r="BY124" s="6"/>
      <c r="BZ124" s="6"/>
      <c r="CA124" s="6"/>
      <c r="CB124" s="6"/>
      <c r="CC124" s="6"/>
      <c r="CD124" s="6"/>
      <c r="CE124" s="6"/>
      <c r="CF124" s="6"/>
      <c r="CG124" s="6"/>
      <c r="CH124" s="6"/>
      <c r="CI124" s="6"/>
      <c r="CJ124" s="6"/>
      <c r="CK124" s="6"/>
      <c r="CL124" s="6"/>
      <c r="CM124" s="6"/>
      <c r="CN124" s="6"/>
      <c r="CO124" s="6"/>
      <c r="CP124" s="6"/>
      <c r="CQ124" s="6"/>
      <c r="CR124" s="6"/>
      <c r="CS124" s="6"/>
      <c r="CT124" s="6"/>
      <c r="CU124" s="6"/>
      <c r="CV124" s="6"/>
      <c r="CW124" s="6"/>
      <c r="CX124" s="6"/>
    </row>
    <row r="125" spans="1:102" x14ac:dyDescent="0.2">
      <c r="A125" s="241"/>
      <c r="B125" s="149" t="s">
        <v>110</v>
      </c>
      <c r="C125" s="150"/>
      <c r="D125" s="150"/>
      <c r="E125" s="150"/>
      <c r="F125" s="102" t="s">
        <v>111</v>
      </c>
      <c r="G125" s="102" t="s">
        <v>112</v>
      </c>
      <c r="H125" s="1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  <c r="BC125" s="6"/>
      <c r="BD125" s="6"/>
      <c r="BE125" s="6"/>
      <c r="BF125" s="6"/>
      <c r="BG125" s="6"/>
      <c r="BH125" s="6"/>
      <c r="BI125" s="6"/>
      <c r="BJ125" s="6"/>
      <c r="BK125" s="6"/>
      <c r="BL125" s="6"/>
      <c r="BM125" s="6"/>
      <c r="BN125" s="6"/>
      <c r="BO125" s="6"/>
      <c r="BP125" s="6"/>
      <c r="BQ125" s="6"/>
      <c r="BR125" s="6"/>
      <c r="BS125" s="6"/>
      <c r="BT125" s="6"/>
      <c r="BU125" s="6"/>
      <c r="BV125" s="6"/>
      <c r="BW125" s="6"/>
      <c r="BX125" s="6"/>
      <c r="BY125" s="6"/>
      <c r="BZ125" s="6"/>
      <c r="CA125" s="6"/>
      <c r="CB125" s="6"/>
      <c r="CC125" s="6"/>
      <c r="CD125" s="6"/>
      <c r="CE125" s="6"/>
      <c r="CF125" s="6"/>
      <c r="CG125" s="6"/>
      <c r="CH125" s="6"/>
      <c r="CI125" s="6"/>
      <c r="CJ125" s="6"/>
      <c r="CK125" s="6"/>
      <c r="CL125" s="6"/>
      <c r="CM125" s="6"/>
      <c r="CN125" s="6"/>
      <c r="CO125" s="6"/>
      <c r="CP125" s="6"/>
      <c r="CQ125" s="6"/>
      <c r="CR125" s="6"/>
      <c r="CS125" s="6"/>
      <c r="CT125" s="6"/>
      <c r="CU125" s="6"/>
      <c r="CV125" s="6"/>
      <c r="CW125" s="6"/>
      <c r="CX125" s="6"/>
    </row>
    <row r="126" spans="1:102" x14ac:dyDescent="0.2">
      <c r="A126" s="241"/>
      <c r="B126" s="273" t="s">
        <v>219</v>
      </c>
      <c r="C126" s="291"/>
      <c r="D126" s="291"/>
      <c r="E126" s="291"/>
      <c r="F126" s="29"/>
      <c r="G126" s="28"/>
      <c r="H126" s="1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  <c r="BC126" s="6"/>
      <c r="BD126" s="6"/>
      <c r="BE126" s="6"/>
      <c r="BF126" s="6"/>
      <c r="BG126" s="6"/>
      <c r="BH126" s="6"/>
      <c r="BI126" s="6"/>
      <c r="BJ126" s="6"/>
      <c r="BK126" s="6"/>
      <c r="BL126" s="6"/>
      <c r="BM126" s="6"/>
      <c r="BN126" s="6"/>
      <c r="BO126" s="6"/>
      <c r="BP126" s="6"/>
      <c r="BQ126" s="6"/>
      <c r="BR126" s="6"/>
      <c r="BS126" s="6"/>
      <c r="BT126" s="6"/>
      <c r="BU126" s="6"/>
      <c r="BV126" s="6"/>
      <c r="BW126" s="6"/>
      <c r="BX126" s="6"/>
      <c r="BY126" s="6"/>
      <c r="BZ126" s="6"/>
      <c r="CA126" s="6"/>
      <c r="CB126" s="6"/>
      <c r="CC126" s="6"/>
      <c r="CD126" s="6"/>
      <c r="CE126" s="6"/>
      <c r="CF126" s="6"/>
      <c r="CG126" s="6"/>
      <c r="CH126" s="6"/>
      <c r="CI126" s="6"/>
      <c r="CJ126" s="6"/>
      <c r="CK126" s="6"/>
      <c r="CL126" s="6"/>
      <c r="CM126" s="6"/>
      <c r="CN126" s="6"/>
      <c r="CO126" s="6"/>
      <c r="CP126" s="6"/>
      <c r="CQ126" s="6"/>
      <c r="CR126" s="6"/>
      <c r="CS126" s="6"/>
      <c r="CT126" s="6"/>
      <c r="CU126" s="6"/>
      <c r="CV126" s="6"/>
      <c r="CW126" s="6"/>
      <c r="CX126" s="6"/>
    </row>
    <row r="127" spans="1:102" x14ac:dyDescent="0.2">
      <c r="A127" s="241"/>
      <c r="B127" s="291" t="s">
        <v>88</v>
      </c>
      <c r="C127" s="291"/>
      <c r="D127" s="291"/>
      <c r="E127" s="291"/>
      <c r="F127" s="131">
        <f>G83</f>
        <v>100000</v>
      </c>
      <c r="G127" s="130"/>
      <c r="H127" s="1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  <c r="AY127" s="6"/>
      <c r="AZ127" s="6"/>
      <c r="BA127" s="6"/>
      <c r="BB127" s="6"/>
      <c r="BC127" s="6"/>
      <c r="BD127" s="6"/>
      <c r="BE127" s="6"/>
      <c r="BF127" s="6"/>
      <c r="BG127" s="6"/>
      <c r="BH127" s="6"/>
      <c r="BI127" s="6"/>
      <c r="BJ127" s="6"/>
      <c r="BK127" s="6"/>
      <c r="BL127" s="6"/>
      <c r="BM127" s="6"/>
      <c r="BN127" s="6"/>
      <c r="BO127" s="6"/>
      <c r="BP127" s="6"/>
      <c r="BQ127" s="6"/>
      <c r="BR127" s="6"/>
      <c r="BS127" s="6"/>
      <c r="BT127" s="6"/>
      <c r="BU127" s="6"/>
      <c r="BV127" s="6"/>
      <c r="BW127" s="6"/>
      <c r="BX127" s="6"/>
      <c r="BY127" s="6"/>
      <c r="BZ127" s="6"/>
      <c r="CA127" s="6"/>
      <c r="CB127" s="6"/>
      <c r="CC127" s="6"/>
      <c r="CD127" s="6"/>
      <c r="CE127" s="6"/>
      <c r="CF127" s="6"/>
      <c r="CG127" s="6"/>
      <c r="CH127" s="6"/>
      <c r="CI127" s="6"/>
      <c r="CJ127" s="6"/>
      <c r="CK127" s="6"/>
      <c r="CL127" s="6"/>
      <c r="CM127" s="6"/>
      <c r="CN127" s="6"/>
      <c r="CO127" s="6"/>
      <c r="CP127" s="6"/>
      <c r="CQ127" s="6"/>
      <c r="CR127" s="6"/>
      <c r="CS127" s="6"/>
      <c r="CT127" s="6"/>
      <c r="CU127" s="6"/>
      <c r="CV127" s="6"/>
      <c r="CW127" s="6"/>
      <c r="CX127" s="6"/>
    </row>
    <row r="128" spans="1:102" x14ac:dyDescent="0.2">
      <c r="A128" s="241"/>
      <c r="B128" s="312" t="s">
        <v>224</v>
      </c>
      <c r="C128" s="291"/>
      <c r="D128" s="291"/>
      <c r="E128" s="291"/>
      <c r="F128" s="133"/>
      <c r="G128" s="131">
        <f>SUM(F127:F127)</f>
        <v>100000</v>
      </c>
      <c r="H128" s="130" t="str">
        <f>IF(G128="","",IF(G128=100000,"«- Correct!","«- Try again!"))</f>
        <v>«- Correct!</v>
      </c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  <c r="AZ128" s="6"/>
      <c r="BA128" s="6"/>
      <c r="BB128" s="6"/>
      <c r="BC128" s="6"/>
      <c r="BD128" s="6"/>
      <c r="BE128" s="6"/>
      <c r="BF128" s="6"/>
      <c r="BG128" s="6"/>
      <c r="BH128" s="6"/>
      <c r="BI128" s="6"/>
      <c r="BJ128" s="6"/>
      <c r="BK128" s="6"/>
      <c r="BL128" s="6"/>
      <c r="BM128" s="6"/>
      <c r="BN128" s="6"/>
      <c r="BO128" s="6"/>
      <c r="BP128" s="6"/>
      <c r="BQ128" s="6"/>
      <c r="BR128" s="6"/>
      <c r="BS128" s="6"/>
      <c r="BT128" s="6"/>
      <c r="BU128" s="6"/>
      <c r="BV128" s="6"/>
      <c r="BW128" s="6"/>
      <c r="BX128" s="6"/>
      <c r="BY128" s="6"/>
      <c r="BZ128" s="6"/>
      <c r="CA128" s="6"/>
      <c r="CB128" s="6"/>
      <c r="CC128" s="6"/>
      <c r="CD128" s="6"/>
      <c r="CE128" s="6"/>
      <c r="CF128" s="6"/>
      <c r="CG128" s="6"/>
      <c r="CH128" s="6"/>
      <c r="CI128" s="6"/>
      <c r="CJ128" s="6"/>
      <c r="CK128" s="6"/>
      <c r="CL128" s="6"/>
      <c r="CM128" s="6"/>
      <c r="CN128" s="6"/>
      <c r="CO128" s="6"/>
      <c r="CP128" s="6"/>
      <c r="CQ128" s="6"/>
      <c r="CR128" s="6"/>
      <c r="CS128" s="6"/>
      <c r="CT128" s="6"/>
      <c r="CU128" s="6"/>
      <c r="CV128" s="6"/>
      <c r="CW128" s="6"/>
      <c r="CX128" s="6"/>
    </row>
    <row r="129" spans="1:102" x14ac:dyDescent="0.2">
      <c r="A129" s="241"/>
      <c r="B129" s="291"/>
      <c r="C129" s="291"/>
      <c r="D129" s="291"/>
      <c r="E129" s="291"/>
      <c r="F129" s="133"/>
      <c r="G129" s="132"/>
      <c r="H129" s="1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  <c r="AY129" s="6"/>
      <c r="AZ129" s="6"/>
      <c r="BA129" s="6"/>
      <c r="BB129" s="6"/>
      <c r="BC129" s="6"/>
      <c r="BD129" s="6"/>
      <c r="BE129" s="6"/>
      <c r="BF129" s="6"/>
      <c r="BG129" s="6"/>
      <c r="BH129" s="6"/>
      <c r="BI129" s="6"/>
      <c r="BJ129" s="6"/>
      <c r="BK129" s="6"/>
      <c r="BL129" s="6"/>
      <c r="BM129" s="6"/>
      <c r="BN129" s="6"/>
      <c r="BO129" s="6"/>
      <c r="BP129" s="6"/>
      <c r="BQ129" s="6"/>
      <c r="BR129" s="6"/>
      <c r="BS129" s="6"/>
      <c r="BT129" s="6"/>
      <c r="BU129" s="6"/>
      <c r="BV129" s="6"/>
      <c r="BW129" s="6"/>
      <c r="BX129" s="6"/>
      <c r="BY129" s="6"/>
      <c r="BZ129" s="6"/>
      <c r="CA129" s="6"/>
      <c r="CB129" s="6"/>
      <c r="CC129" s="6"/>
      <c r="CD129" s="6"/>
      <c r="CE129" s="6"/>
      <c r="CF129" s="6"/>
      <c r="CG129" s="6"/>
      <c r="CH129" s="6"/>
      <c r="CI129" s="6"/>
      <c r="CJ129" s="6"/>
      <c r="CK129" s="6"/>
      <c r="CL129" s="6"/>
      <c r="CM129" s="6"/>
      <c r="CN129" s="6"/>
      <c r="CO129" s="6"/>
      <c r="CP129" s="6"/>
      <c r="CQ129" s="6"/>
      <c r="CR129" s="6"/>
      <c r="CS129" s="6"/>
      <c r="CT129" s="6"/>
      <c r="CU129" s="6"/>
      <c r="CV129" s="6"/>
      <c r="CW129" s="6"/>
      <c r="CX129" s="6"/>
    </row>
    <row r="130" spans="1:102" x14ac:dyDescent="0.2">
      <c r="A130" s="241"/>
      <c r="B130" s="312" t="s">
        <v>23</v>
      </c>
      <c r="C130" s="291"/>
      <c r="D130" s="291"/>
      <c r="E130" s="291"/>
      <c r="F130" s="131">
        <f>SUM(G131:G133)</f>
        <v>68000</v>
      </c>
      <c r="G130" s="130" t="str">
        <f>IF(F130="","",IF(F130=68000,"«- Correct!","«- Try again!"))</f>
        <v>«- Correct!</v>
      </c>
      <c r="H130" s="1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  <c r="AY130" s="6"/>
      <c r="AZ130" s="6"/>
      <c r="BA130" s="6"/>
      <c r="BB130" s="6"/>
      <c r="BC130" s="6"/>
      <c r="BD130" s="6"/>
      <c r="BE130" s="6"/>
      <c r="BF130" s="6"/>
      <c r="BG130" s="6"/>
      <c r="BH130" s="6"/>
      <c r="BI130" s="6"/>
      <c r="BJ130" s="6"/>
      <c r="BK130" s="6"/>
      <c r="BL130" s="6"/>
      <c r="BM130" s="6"/>
      <c r="BN130" s="6"/>
      <c r="BO130" s="6"/>
      <c r="BP130" s="6"/>
      <c r="BQ130" s="6"/>
      <c r="BR130" s="6"/>
      <c r="BS130" s="6"/>
      <c r="BT130" s="6"/>
      <c r="BU130" s="6"/>
      <c r="BV130" s="6"/>
      <c r="BW130" s="6"/>
      <c r="BX130" s="6"/>
      <c r="BY130" s="6"/>
      <c r="BZ130" s="6"/>
      <c r="CA130" s="6"/>
      <c r="CB130" s="6"/>
      <c r="CC130" s="6"/>
      <c r="CD130" s="6"/>
      <c r="CE130" s="6"/>
      <c r="CF130" s="6"/>
      <c r="CG130" s="6"/>
      <c r="CH130" s="6"/>
      <c r="CI130" s="6"/>
      <c r="CJ130" s="6"/>
      <c r="CK130" s="6"/>
      <c r="CL130" s="6"/>
      <c r="CM130" s="6"/>
      <c r="CN130" s="6"/>
      <c r="CO130" s="6"/>
      <c r="CP130" s="6"/>
      <c r="CQ130" s="6"/>
      <c r="CR130" s="6"/>
      <c r="CS130" s="6"/>
      <c r="CT130" s="6"/>
      <c r="CU130" s="6"/>
      <c r="CV130" s="6"/>
      <c r="CW130" s="6"/>
      <c r="CX130" s="6"/>
    </row>
    <row r="131" spans="1:102" x14ac:dyDescent="0.2">
      <c r="A131" s="241"/>
      <c r="B131" s="291" t="s">
        <v>91</v>
      </c>
      <c r="C131" s="291"/>
      <c r="D131" s="291"/>
      <c r="E131" s="291"/>
      <c r="F131" s="133"/>
      <c r="G131" s="131">
        <f>F86</f>
        <v>42000</v>
      </c>
      <c r="H131" s="1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  <c r="AY131" s="6"/>
      <c r="AZ131" s="6"/>
      <c r="BA131" s="6"/>
      <c r="BB131" s="6"/>
      <c r="BC131" s="6"/>
      <c r="BD131" s="6"/>
      <c r="BE131" s="6"/>
      <c r="BF131" s="6"/>
      <c r="BG131" s="6"/>
      <c r="BH131" s="6"/>
      <c r="BI131" s="6"/>
      <c r="BJ131" s="6"/>
      <c r="BK131" s="6"/>
      <c r="BL131" s="6"/>
      <c r="BM131" s="6"/>
      <c r="BN131" s="6"/>
      <c r="BO131" s="6"/>
      <c r="BP131" s="6"/>
      <c r="BQ131" s="6"/>
      <c r="BR131" s="6"/>
      <c r="BS131" s="6"/>
      <c r="BT131" s="6"/>
      <c r="BU131" s="6"/>
      <c r="BV131" s="6"/>
      <c r="BW131" s="6"/>
      <c r="BX131" s="6"/>
      <c r="BY131" s="6"/>
      <c r="BZ131" s="6"/>
      <c r="CA131" s="6"/>
      <c r="CB131" s="6"/>
      <c r="CC131" s="6"/>
      <c r="CD131" s="6"/>
      <c r="CE131" s="6"/>
      <c r="CF131" s="6"/>
      <c r="CG131" s="6"/>
      <c r="CH131" s="6"/>
      <c r="CI131" s="6"/>
      <c r="CJ131" s="6"/>
      <c r="CK131" s="6"/>
      <c r="CL131" s="6"/>
      <c r="CM131" s="6"/>
      <c r="CN131" s="6"/>
      <c r="CO131" s="6"/>
      <c r="CP131" s="6"/>
      <c r="CQ131" s="6"/>
      <c r="CR131" s="6"/>
      <c r="CS131" s="6"/>
      <c r="CT131" s="6"/>
      <c r="CU131" s="6"/>
      <c r="CV131" s="6"/>
      <c r="CW131" s="6"/>
      <c r="CX131" s="6"/>
    </row>
    <row r="132" spans="1:102" x14ac:dyDescent="0.2">
      <c r="A132" s="241"/>
      <c r="B132" s="312" t="s">
        <v>162</v>
      </c>
      <c r="C132" s="291"/>
      <c r="D132" s="291"/>
      <c r="E132" s="291"/>
      <c r="F132" s="133"/>
      <c r="G132" s="134">
        <f>F73</f>
        <v>24000</v>
      </c>
      <c r="H132" s="1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6"/>
      <c r="BA132" s="6"/>
      <c r="BB132" s="6"/>
      <c r="BC132" s="6"/>
      <c r="BD132" s="6"/>
      <c r="BE132" s="6"/>
      <c r="BF132" s="6"/>
      <c r="BG132" s="6"/>
      <c r="BH132" s="6"/>
      <c r="BI132" s="6"/>
      <c r="BJ132" s="6"/>
      <c r="BK132" s="6"/>
      <c r="BL132" s="6"/>
      <c r="BM132" s="6"/>
      <c r="BN132" s="6"/>
      <c r="BO132" s="6"/>
      <c r="BP132" s="6"/>
      <c r="BQ132" s="6"/>
      <c r="BR132" s="6"/>
      <c r="BS132" s="6"/>
      <c r="BT132" s="6"/>
      <c r="BU132" s="6"/>
      <c r="BV132" s="6"/>
      <c r="BW132" s="6"/>
      <c r="BX132" s="6"/>
      <c r="BY132" s="6"/>
      <c r="BZ132" s="6"/>
      <c r="CA132" s="6"/>
      <c r="CB132" s="6"/>
      <c r="CC132" s="6"/>
      <c r="CD132" s="6"/>
      <c r="CE132" s="6"/>
      <c r="CF132" s="6"/>
      <c r="CG132" s="6"/>
      <c r="CH132" s="6"/>
      <c r="CI132" s="6"/>
      <c r="CJ132" s="6"/>
      <c r="CK132" s="6"/>
      <c r="CL132" s="6"/>
      <c r="CM132" s="6"/>
      <c r="CN132" s="6"/>
      <c r="CO132" s="6"/>
      <c r="CP132" s="6"/>
      <c r="CQ132" s="6"/>
      <c r="CR132" s="6"/>
      <c r="CS132" s="6"/>
      <c r="CT132" s="6"/>
      <c r="CU132" s="6"/>
      <c r="CV132" s="6"/>
      <c r="CW132" s="6"/>
      <c r="CX132" s="6"/>
    </row>
    <row r="133" spans="1:102" x14ac:dyDescent="0.2">
      <c r="A133" s="241"/>
      <c r="B133" s="291" t="s">
        <v>46</v>
      </c>
      <c r="C133" s="291"/>
      <c r="D133" s="291"/>
      <c r="E133" s="291"/>
      <c r="F133" s="133"/>
      <c r="G133" s="145">
        <f>F74</f>
        <v>2000</v>
      </c>
      <c r="H133" s="1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  <c r="AZ133" s="6"/>
      <c r="BA133" s="6"/>
      <c r="BB133" s="6"/>
      <c r="BC133" s="6"/>
      <c r="BD133" s="6"/>
      <c r="BE133" s="6"/>
      <c r="BF133" s="6"/>
      <c r="BG133" s="6"/>
      <c r="BH133" s="6"/>
      <c r="BI133" s="6"/>
      <c r="BJ133" s="6"/>
      <c r="BK133" s="6"/>
      <c r="BL133" s="6"/>
      <c r="BM133" s="6"/>
      <c r="BN133" s="6"/>
      <c r="BO133" s="6"/>
      <c r="BP133" s="6"/>
      <c r="BQ133" s="6"/>
      <c r="BR133" s="6"/>
      <c r="BS133" s="6"/>
      <c r="BT133" s="6"/>
      <c r="BU133" s="6"/>
      <c r="BV133" s="6"/>
      <c r="BW133" s="6"/>
      <c r="BX133" s="6"/>
      <c r="BY133" s="6"/>
      <c r="BZ133" s="6"/>
      <c r="CA133" s="6"/>
      <c r="CB133" s="6"/>
      <c r="CC133" s="6"/>
      <c r="CD133" s="6"/>
      <c r="CE133" s="6"/>
      <c r="CF133" s="6"/>
      <c r="CG133" s="6"/>
      <c r="CH133" s="6"/>
      <c r="CI133" s="6"/>
      <c r="CJ133" s="6"/>
      <c r="CK133" s="6"/>
      <c r="CL133" s="6"/>
      <c r="CM133" s="6"/>
      <c r="CN133" s="6"/>
      <c r="CO133" s="6"/>
      <c r="CP133" s="6"/>
      <c r="CQ133" s="6"/>
      <c r="CR133" s="6"/>
      <c r="CS133" s="6"/>
      <c r="CT133" s="6"/>
      <c r="CU133" s="6"/>
      <c r="CV133" s="6"/>
      <c r="CW133" s="6"/>
      <c r="CX133" s="6"/>
    </row>
    <row r="134" spans="1:102" x14ac:dyDescent="0.2">
      <c r="A134" s="241"/>
      <c r="B134" s="291"/>
      <c r="C134" s="291"/>
      <c r="D134" s="291"/>
      <c r="E134" s="291"/>
      <c r="F134" s="133"/>
      <c r="G134" s="132"/>
      <c r="H134" s="1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  <c r="BC134" s="6"/>
      <c r="BD134" s="6"/>
      <c r="BE134" s="6"/>
      <c r="BF134" s="6"/>
      <c r="BG134" s="6"/>
      <c r="BH134" s="6"/>
      <c r="BI134" s="6"/>
      <c r="BJ134" s="6"/>
      <c r="BK134" s="6"/>
      <c r="BL134" s="6"/>
      <c r="BM134" s="6"/>
      <c r="BN134" s="6"/>
      <c r="BO134" s="6"/>
      <c r="BP134" s="6"/>
      <c r="BQ134" s="6"/>
      <c r="BR134" s="6"/>
      <c r="BS134" s="6"/>
      <c r="BT134" s="6"/>
      <c r="BU134" s="6"/>
      <c r="BV134" s="6"/>
      <c r="BW134" s="6"/>
      <c r="BX134" s="6"/>
      <c r="BY134" s="6"/>
      <c r="BZ134" s="6"/>
      <c r="CA134" s="6"/>
      <c r="CB134" s="6"/>
      <c r="CC134" s="6"/>
      <c r="CD134" s="6"/>
      <c r="CE134" s="6"/>
      <c r="CF134" s="6"/>
      <c r="CG134" s="6"/>
      <c r="CH134" s="6"/>
      <c r="CI134" s="6"/>
      <c r="CJ134" s="6"/>
      <c r="CK134" s="6"/>
      <c r="CL134" s="6"/>
      <c r="CM134" s="6"/>
      <c r="CN134" s="6"/>
      <c r="CO134" s="6"/>
      <c r="CP134" s="6"/>
      <c r="CQ134" s="6"/>
      <c r="CR134" s="6"/>
      <c r="CS134" s="6"/>
      <c r="CT134" s="6"/>
      <c r="CU134" s="6"/>
      <c r="CV134" s="6"/>
      <c r="CW134" s="6"/>
      <c r="CX134" s="6"/>
    </row>
    <row r="135" spans="1:102" x14ac:dyDescent="0.2">
      <c r="A135" s="241"/>
      <c r="B135" s="312" t="s">
        <v>23</v>
      </c>
      <c r="C135" s="291"/>
      <c r="D135" s="291"/>
      <c r="E135" s="291"/>
      <c r="F135" s="131">
        <f>2500</f>
        <v>2500</v>
      </c>
      <c r="G135" s="130"/>
      <c r="H135" s="1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  <c r="BC135" s="6"/>
      <c r="BD135" s="6"/>
      <c r="BE135" s="6"/>
      <c r="BF135" s="6"/>
      <c r="BG135" s="6"/>
      <c r="BH135" s="6"/>
      <c r="BI135" s="6"/>
      <c r="BJ135" s="6"/>
      <c r="BK135" s="6"/>
      <c r="BL135" s="6"/>
      <c r="BM135" s="6"/>
      <c r="BN135" s="6"/>
      <c r="BO135" s="6"/>
      <c r="BP135" s="6"/>
      <c r="BQ135" s="6"/>
      <c r="BR135" s="6"/>
      <c r="BS135" s="6"/>
      <c r="BT135" s="6"/>
      <c r="BU135" s="6"/>
      <c r="BV135" s="6"/>
      <c r="BW135" s="6"/>
      <c r="BX135" s="6"/>
      <c r="BY135" s="6"/>
      <c r="BZ135" s="6"/>
      <c r="CA135" s="6"/>
      <c r="CB135" s="6"/>
      <c r="CC135" s="6"/>
      <c r="CD135" s="6"/>
      <c r="CE135" s="6"/>
      <c r="CF135" s="6"/>
      <c r="CG135" s="6"/>
      <c r="CH135" s="6"/>
      <c r="CI135" s="6"/>
      <c r="CJ135" s="6"/>
      <c r="CK135" s="6"/>
      <c r="CL135" s="6"/>
      <c r="CM135" s="6"/>
      <c r="CN135" s="6"/>
      <c r="CO135" s="6"/>
      <c r="CP135" s="6"/>
      <c r="CQ135" s="6"/>
      <c r="CR135" s="6"/>
      <c r="CS135" s="6"/>
      <c r="CT135" s="6"/>
      <c r="CU135" s="6"/>
      <c r="CV135" s="6"/>
      <c r="CW135" s="6"/>
      <c r="CX135" s="6"/>
    </row>
    <row r="136" spans="1:102" x14ac:dyDescent="0.2">
      <c r="A136" s="241"/>
      <c r="B136" s="312" t="s">
        <v>225</v>
      </c>
      <c r="C136" s="291"/>
      <c r="D136" s="291"/>
      <c r="E136" s="291"/>
      <c r="F136" s="133"/>
      <c r="G136" s="131">
        <f>F135</f>
        <v>2500</v>
      </c>
      <c r="H136" s="130" t="str">
        <f>IF(G136="","",IF(G136=2500,"«- Correct!","«- Try again!"))</f>
        <v>«- Correct!</v>
      </c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  <c r="BC136" s="6"/>
      <c r="BD136" s="6"/>
      <c r="BE136" s="6"/>
      <c r="BF136" s="6"/>
      <c r="BG136" s="6"/>
      <c r="BH136" s="6"/>
      <c r="BI136" s="6"/>
      <c r="BJ136" s="6"/>
      <c r="BK136" s="6"/>
      <c r="BL136" s="6"/>
      <c r="BM136" s="6"/>
      <c r="BN136" s="6"/>
      <c r="BO136" s="6"/>
      <c r="BP136" s="6"/>
      <c r="BQ136" s="6"/>
      <c r="BR136" s="6"/>
      <c r="BS136" s="6"/>
      <c r="BT136" s="6"/>
      <c r="BU136" s="6"/>
      <c r="BV136" s="6"/>
      <c r="BW136" s="6"/>
      <c r="BX136" s="6"/>
      <c r="BY136" s="6"/>
      <c r="BZ136" s="6"/>
      <c r="CA136" s="6"/>
      <c r="CB136" s="6"/>
      <c r="CC136" s="6"/>
      <c r="CD136" s="6"/>
      <c r="CE136" s="6"/>
      <c r="CF136" s="6"/>
      <c r="CG136" s="6"/>
      <c r="CH136" s="6"/>
      <c r="CI136" s="6"/>
      <c r="CJ136" s="6"/>
      <c r="CK136" s="6"/>
      <c r="CL136" s="6"/>
      <c r="CM136" s="6"/>
      <c r="CN136" s="6"/>
      <c r="CO136" s="6"/>
      <c r="CP136" s="6"/>
      <c r="CQ136" s="6"/>
      <c r="CR136" s="6"/>
      <c r="CS136" s="6"/>
      <c r="CT136" s="6"/>
      <c r="CU136" s="6"/>
      <c r="CV136" s="6"/>
      <c r="CW136" s="6"/>
      <c r="CX136" s="6"/>
    </row>
    <row r="137" spans="1:102" x14ac:dyDescent="0.2">
      <c r="A137" s="241"/>
      <c r="B137" s="291"/>
      <c r="C137" s="291"/>
      <c r="D137" s="291"/>
      <c r="E137" s="291"/>
      <c r="F137" s="43"/>
      <c r="G137" s="43"/>
      <c r="H137" s="1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  <c r="BD137" s="6"/>
      <c r="BE137" s="6"/>
      <c r="BF137" s="6"/>
      <c r="BG137" s="6"/>
      <c r="BH137" s="6"/>
      <c r="BI137" s="6"/>
      <c r="BJ137" s="6"/>
      <c r="BK137" s="6"/>
      <c r="BL137" s="6"/>
      <c r="BM137" s="6"/>
      <c r="BN137" s="6"/>
      <c r="BO137" s="6"/>
      <c r="BP137" s="6"/>
      <c r="BQ137" s="6"/>
      <c r="BR137" s="6"/>
      <c r="BS137" s="6"/>
      <c r="BT137" s="6"/>
      <c r="BU137" s="6"/>
      <c r="BV137" s="6"/>
      <c r="BW137" s="6"/>
      <c r="BX137" s="6"/>
      <c r="BY137" s="6"/>
      <c r="BZ137" s="6"/>
      <c r="CA137" s="6"/>
      <c r="CB137" s="6"/>
      <c r="CC137" s="6"/>
      <c r="CD137" s="6"/>
      <c r="CE137" s="6"/>
      <c r="CF137" s="6"/>
      <c r="CG137" s="6"/>
      <c r="CH137" s="6"/>
      <c r="CI137" s="6"/>
      <c r="CJ137" s="6"/>
      <c r="CK137" s="6"/>
      <c r="CL137" s="6"/>
      <c r="CM137" s="6"/>
      <c r="CN137" s="6"/>
      <c r="CO137" s="6"/>
      <c r="CP137" s="6"/>
      <c r="CQ137" s="6"/>
      <c r="CR137" s="6"/>
      <c r="CS137" s="6"/>
      <c r="CT137" s="6"/>
      <c r="CU137" s="6"/>
      <c r="CV137" s="6"/>
      <c r="CW137" s="6"/>
      <c r="CX137" s="6"/>
    </row>
    <row r="138" spans="1:102" x14ac:dyDescent="0.2">
      <c r="A138" s="9"/>
      <c r="B138" s="292"/>
      <c r="C138" s="292"/>
      <c r="D138" s="292"/>
      <c r="E138" s="292"/>
      <c r="F138" s="240"/>
      <c r="G138" s="240"/>
      <c r="H138" s="240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  <c r="BF138" s="6"/>
      <c r="BG138" s="6"/>
      <c r="BH138" s="6"/>
      <c r="BI138" s="6"/>
      <c r="BJ138" s="6"/>
      <c r="BK138" s="6"/>
      <c r="BL138" s="6"/>
      <c r="BM138" s="6"/>
      <c r="BN138" s="6"/>
      <c r="BO138" s="6"/>
      <c r="BP138" s="6"/>
      <c r="BQ138" s="6"/>
      <c r="BR138" s="6"/>
      <c r="BS138" s="6"/>
      <c r="BT138" s="6"/>
      <c r="BU138" s="6"/>
      <c r="BV138" s="6"/>
      <c r="BW138" s="6"/>
      <c r="BX138" s="6"/>
      <c r="BY138" s="6"/>
      <c r="BZ138" s="6"/>
      <c r="CA138" s="6"/>
      <c r="CB138" s="6"/>
      <c r="CC138" s="6"/>
      <c r="CD138" s="6"/>
      <c r="CE138" s="6"/>
      <c r="CF138" s="6"/>
      <c r="CG138" s="6"/>
      <c r="CH138" s="6"/>
      <c r="CI138" s="6"/>
      <c r="CJ138" s="6"/>
      <c r="CK138" s="6"/>
      <c r="CL138" s="6"/>
      <c r="CM138" s="6"/>
      <c r="CN138" s="6"/>
      <c r="CO138" s="6"/>
      <c r="CP138" s="6"/>
      <c r="CQ138" s="6"/>
      <c r="CR138" s="6"/>
      <c r="CS138" s="6"/>
      <c r="CT138" s="6"/>
      <c r="CU138" s="6"/>
      <c r="CV138" s="6"/>
      <c r="CW138" s="6"/>
      <c r="CX138" s="6"/>
    </row>
    <row r="139" spans="1:102" x14ac:dyDescent="0.2">
      <c r="A139" s="241"/>
      <c r="B139" s="272" t="s">
        <v>163</v>
      </c>
      <c r="C139" s="272"/>
      <c r="D139" s="272"/>
      <c r="E139" s="272"/>
      <c r="F139" s="43"/>
      <c r="G139" s="43"/>
      <c r="H139" s="1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6"/>
      <c r="BE139" s="6"/>
      <c r="BF139" s="6"/>
      <c r="BG139" s="6"/>
      <c r="BH139" s="6"/>
      <c r="BI139" s="6"/>
      <c r="BJ139" s="6"/>
      <c r="BK139" s="6"/>
      <c r="BL139" s="6"/>
      <c r="BM139" s="6"/>
      <c r="BN139" s="6"/>
      <c r="BO139" s="6"/>
      <c r="BP139" s="6"/>
      <c r="BQ139" s="6"/>
      <c r="BR139" s="6"/>
      <c r="BS139" s="6"/>
      <c r="BT139" s="6"/>
      <c r="BU139" s="6"/>
      <c r="BV139" s="6"/>
      <c r="BW139" s="6"/>
      <c r="BX139" s="6"/>
      <c r="BY139" s="6"/>
      <c r="BZ139" s="6"/>
      <c r="CA139" s="6"/>
      <c r="CB139" s="6"/>
      <c r="CC139" s="6"/>
      <c r="CD139" s="6"/>
      <c r="CE139" s="6"/>
      <c r="CF139" s="6"/>
      <c r="CG139" s="6"/>
      <c r="CH139" s="6"/>
      <c r="CI139" s="6"/>
      <c r="CJ139" s="6"/>
      <c r="CK139" s="6"/>
      <c r="CL139" s="6"/>
      <c r="CM139" s="6"/>
      <c r="CN139" s="6"/>
      <c r="CO139" s="6"/>
      <c r="CP139" s="6"/>
      <c r="CQ139" s="6"/>
      <c r="CR139" s="6"/>
      <c r="CS139" s="6"/>
      <c r="CT139" s="6"/>
      <c r="CU139" s="6"/>
      <c r="CV139" s="6"/>
      <c r="CW139" s="6"/>
      <c r="CX139" s="6"/>
    </row>
    <row r="140" spans="1:102" x14ac:dyDescent="0.2">
      <c r="A140" s="241"/>
      <c r="B140" s="268" t="s">
        <v>84</v>
      </c>
      <c r="C140" s="268"/>
      <c r="D140" s="268"/>
      <c r="E140" s="268"/>
      <c r="F140" s="268"/>
      <c r="G140" s="268"/>
      <c r="H140" s="1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6"/>
      <c r="BD140" s="6"/>
      <c r="BE140" s="6"/>
      <c r="BF140" s="6"/>
      <c r="BG140" s="6"/>
      <c r="BH140" s="6"/>
      <c r="BI140" s="6"/>
      <c r="BJ140" s="6"/>
      <c r="BK140" s="6"/>
      <c r="BL140" s="6"/>
      <c r="BM140" s="6"/>
      <c r="BN140" s="6"/>
      <c r="BO140" s="6"/>
      <c r="BP140" s="6"/>
      <c r="BQ140" s="6"/>
      <c r="BR140" s="6"/>
      <c r="BS140" s="6"/>
      <c r="BT140" s="6"/>
      <c r="BU140" s="6"/>
      <c r="BV140" s="6"/>
      <c r="BW140" s="6"/>
      <c r="BX140" s="6"/>
      <c r="BY140" s="6"/>
      <c r="BZ140" s="6"/>
      <c r="CA140" s="6"/>
      <c r="CB140" s="6"/>
      <c r="CC140" s="6"/>
      <c r="CD140" s="6"/>
      <c r="CE140" s="6"/>
      <c r="CF140" s="6"/>
      <c r="CG140" s="6"/>
      <c r="CH140" s="6"/>
      <c r="CI140" s="6"/>
      <c r="CJ140" s="6"/>
      <c r="CK140" s="6"/>
      <c r="CL140" s="6"/>
      <c r="CM140" s="6"/>
      <c r="CN140" s="6"/>
      <c r="CO140" s="6"/>
      <c r="CP140" s="6"/>
      <c r="CQ140" s="6"/>
      <c r="CR140" s="6"/>
      <c r="CS140" s="6"/>
      <c r="CT140" s="6"/>
      <c r="CU140" s="6"/>
      <c r="CV140" s="6"/>
      <c r="CW140" s="6"/>
      <c r="CX140" s="6"/>
    </row>
    <row r="141" spans="1:102" x14ac:dyDescent="0.2">
      <c r="A141" s="241"/>
      <c r="B141" s="268" t="s">
        <v>83</v>
      </c>
      <c r="C141" s="268"/>
      <c r="D141" s="268"/>
      <c r="E141" s="268"/>
      <c r="F141" s="268"/>
      <c r="G141" s="268"/>
      <c r="H141" s="1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6"/>
      <c r="BD141" s="6"/>
      <c r="BE141" s="6"/>
      <c r="BF141" s="6"/>
      <c r="BG141" s="6"/>
      <c r="BH141" s="6"/>
      <c r="BI141" s="6"/>
      <c r="BJ141" s="6"/>
      <c r="BK141" s="6"/>
      <c r="BL141" s="6"/>
      <c r="BM141" s="6"/>
      <c r="BN141" s="6"/>
      <c r="BO141" s="6"/>
      <c r="BP141" s="6"/>
      <c r="BQ141" s="6"/>
      <c r="BR141" s="6"/>
      <c r="BS141" s="6"/>
      <c r="BT141" s="6"/>
      <c r="BU141" s="6"/>
      <c r="BV141" s="6"/>
      <c r="BW141" s="6"/>
      <c r="BX141" s="6"/>
      <c r="BY141" s="6"/>
      <c r="BZ141" s="6"/>
      <c r="CA141" s="6"/>
      <c r="CB141" s="6"/>
      <c r="CC141" s="6"/>
      <c r="CD141" s="6"/>
      <c r="CE141" s="6"/>
      <c r="CF141" s="6"/>
      <c r="CG141" s="6"/>
      <c r="CH141" s="6"/>
      <c r="CI141" s="6"/>
      <c r="CJ141" s="6"/>
      <c r="CK141" s="6"/>
      <c r="CL141" s="6"/>
      <c r="CM141" s="6"/>
      <c r="CN141" s="6"/>
      <c r="CO141" s="6"/>
      <c r="CP141" s="6"/>
      <c r="CQ141" s="6"/>
      <c r="CR141" s="6"/>
      <c r="CS141" s="6"/>
      <c r="CT141" s="6"/>
      <c r="CU141" s="6"/>
      <c r="CV141" s="6"/>
      <c r="CW141" s="6"/>
      <c r="CX141" s="6"/>
    </row>
    <row r="142" spans="1:102" x14ac:dyDescent="0.2">
      <c r="A142" s="241"/>
      <c r="B142" s="291"/>
      <c r="C142" s="291"/>
      <c r="D142" s="291"/>
      <c r="E142" s="291"/>
      <c r="F142" s="16"/>
      <c r="G142" s="43"/>
      <c r="H142" s="1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  <c r="BC142" s="6"/>
      <c r="BD142" s="6"/>
      <c r="BE142" s="6"/>
      <c r="BF142" s="6"/>
      <c r="BG142" s="6"/>
      <c r="BH142" s="6"/>
      <c r="BI142" s="6"/>
      <c r="BJ142" s="6"/>
      <c r="BK142" s="6"/>
      <c r="BL142" s="6"/>
      <c r="BM142" s="6"/>
      <c r="BN142" s="6"/>
      <c r="BO142" s="6"/>
      <c r="BP142" s="6"/>
      <c r="BQ142" s="6"/>
      <c r="BR142" s="6"/>
      <c r="BS142" s="6"/>
      <c r="BT142" s="6"/>
      <c r="BU142" s="6"/>
      <c r="BV142" s="6"/>
      <c r="BW142" s="6"/>
      <c r="BX142" s="6"/>
      <c r="BY142" s="6"/>
      <c r="BZ142" s="6"/>
      <c r="CA142" s="6"/>
      <c r="CB142" s="6"/>
      <c r="CC142" s="6"/>
      <c r="CD142" s="6"/>
      <c r="CE142" s="6"/>
      <c r="CF142" s="6"/>
      <c r="CG142" s="6"/>
      <c r="CH142" s="6"/>
      <c r="CI142" s="6"/>
      <c r="CJ142" s="6"/>
      <c r="CK142" s="6"/>
      <c r="CL142" s="6"/>
      <c r="CM142" s="6"/>
      <c r="CN142" s="6"/>
      <c r="CO142" s="6"/>
      <c r="CP142" s="6"/>
      <c r="CQ142" s="6"/>
      <c r="CR142" s="6"/>
      <c r="CS142" s="6"/>
      <c r="CT142" s="6"/>
      <c r="CU142" s="6"/>
      <c r="CV142" s="6"/>
      <c r="CW142" s="6"/>
      <c r="CX142" s="6"/>
    </row>
    <row r="143" spans="1:102" x14ac:dyDescent="0.2">
      <c r="A143" s="241"/>
      <c r="B143" s="149" t="s">
        <v>8</v>
      </c>
      <c r="C143" s="150"/>
      <c r="D143" s="150"/>
      <c r="E143" s="150"/>
      <c r="F143" s="102" t="s">
        <v>9</v>
      </c>
      <c r="G143" s="102" t="s">
        <v>10</v>
      </c>
      <c r="H143" s="1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  <c r="BC143" s="6"/>
      <c r="BD143" s="6"/>
      <c r="BE143" s="6"/>
      <c r="BF143" s="6"/>
      <c r="BG143" s="6"/>
      <c r="BH143" s="6"/>
      <c r="BI143" s="6"/>
      <c r="BJ143" s="6"/>
      <c r="BK143" s="6"/>
      <c r="BL143" s="6"/>
      <c r="BM143" s="6"/>
      <c r="BN143" s="6"/>
      <c r="BO143" s="6"/>
      <c r="BP143" s="6"/>
      <c r="BQ143" s="6"/>
      <c r="BR143" s="6"/>
      <c r="BS143" s="6"/>
      <c r="BT143" s="6"/>
      <c r="BU143" s="6"/>
      <c r="BV143" s="6"/>
      <c r="BW143" s="6"/>
      <c r="BX143" s="6"/>
      <c r="BY143" s="6"/>
      <c r="BZ143" s="6"/>
      <c r="CA143" s="6"/>
      <c r="CB143" s="6"/>
      <c r="CC143" s="6"/>
      <c r="CD143" s="6"/>
      <c r="CE143" s="6"/>
      <c r="CF143" s="6"/>
      <c r="CG143" s="6"/>
      <c r="CH143" s="6"/>
      <c r="CI143" s="6"/>
      <c r="CJ143" s="6"/>
      <c r="CK143" s="6"/>
      <c r="CL143" s="6"/>
      <c r="CM143" s="6"/>
      <c r="CN143" s="6"/>
      <c r="CO143" s="6"/>
      <c r="CP143" s="6"/>
      <c r="CQ143" s="6"/>
      <c r="CR143" s="6"/>
      <c r="CS143" s="6"/>
      <c r="CT143" s="6"/>
      <c r="CU143" s="6"/>
      <c r="CV143" s="6"/>
      <c r="CW143" s="6"/>
      <c r="CX143" s="6"/>
    </row>
    <row r="144" spans="1:102" x14ac:dyDescent="0.2">
      <c r="A144" s="241"/>
      <c r="B144" s="291" t="s">
        <v>11</v>
      </c>
      <c r="C144" s="291"/>
      <c r="D144" s="291"/>
      <c r="E144" s="291"/>
      <c r="F144" s="166">
        <f>F63</f>
        <v>45800</v>
      </c>
      <c r="G144" s="143"/>
      <c r="H144" s="1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  <c r="BC144" s="6"/>
      <c r="BD144" s="6"/>
      <c r="BE144" s="6"/>
      <c r="BF144" s="6"/>
      <c r="BG144" s="6"/>
      <c r="BH144" s="6"/>
      <c r="BI144" s="6"/>
      <c r="BJ144" s="6"/>
      <c r="BK144" s="6"/>
      <c r="BL144" s="6"/>
      <c r="BM144" s="6"/>
      <c r="BN144" s="6"/>
      <c r="BO144" s="6"/>
      <c r="BP144" s="6"/>
      <c r="BQ144" s="6"/>
      <c r="BR144" s="6"/>
      <c r="BS144" s="6"/>
      <c r="BT144" s="6"/>
      <c r="BU144" s="6"/>
      <c r="BV144" s="6"/>
      <c r="BW144" s="6"/>
      <c r="BX144" s="6"/>
      <c r="BY144" s="6"/>
      <c r="BZ144" s="6"/>
      <c r="CA144" s="6"/>
      <c r="CB144" s="6"/>
      <c r="CC144" s="6"/>
      <c r="CD144" s="6"/>
      <c r="CE144" s="6"/>
      <c r="CF144" s="6"/>
      <c r="CG144" s="6"/>
      <c r="CH144" s="6"/>
      <c r="CI144" s="6"/>
      <c r="CJ144" s="6"/>
      <c r="CK144" s="6"/>
      <c r="CL144" s="6"/>
      <c r="CM144" s="6"/>
      <c r="CN144" s="6"/>
      <c r="CO144" s="6"/>
      <c r="CP144" s="6"/>
      <c r="CQ144" s="6"/>
      <c r="CR144" s="6"/>
      <c r="CS144" s="6"/>
      <c r="CT144" s="6"/>
      <c r="CU144" s="6"/>
      <c r="CV144" s="6"/>
      <c r="CW144" s="6"/>
      <c r="CX144" s="6"/>
    </row>
    <row r="145" spans="1:102" x14ac:dyDescent="0.2">
      <c r="A145" s="241"/>
      <c r="B145" s="291" t="s">
        <v>12</v>
      </c>
      <c r="C145" s="291"/>
      <c r="D145" s="291"/>
      <c r="E145" s="291"/>
      <c r="F145" s="167">
        <f>F64</f>
        <v>17700</v>
      </c>
      <c r="G145" s="134"/>
      <c r="H145" s="1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  <c r="AZ145" s="6"/>
      <c r="BA145" s="6"/>
      <c r="BB145" s="6"/>
      <c r="BC145" s="6"/>
      <c r="BD145" s="6"/>
      <c r="BE145" s="6"/>
      <c r="BF145" s="6"/>
      <c r="BG145" s="6"/>
      <c r="BH145" s="6"/>
      <c r="BI145" s="6"/>
      <c r="BJ145" s="6"/>
      <c r="BK145" s="6"/>
      <c r="BL145" s="6"/>
      <c r="BM145" s="6"/>
      <c r="BN145" s="6"/>
      <c r="BO145" s="6"/>
      <c r="BP145" s="6"/>
      <c r="BQ145" s="6"/>
      <c r="BR145" s="6"/>
      <c r="BS145" s="6"/>
      <c r="BT145" s="6"/>
      <c r="BU145" s="6"/>
      <c r="BV145" s="6"/>
      <c r="BW145" s="6"/>
      <c r="BX145" s="6"/>
      <c r="BY145" s="6"/>
      <c r="BZ145" s="6"/>
      <c r="CA145" s="6"/>
      <c r="CB145" s="6"/>
      <c r="CC145" s="6"/>
      <c r="CD145" s="6"/>
      <c r="CE145" s="6"/>
      <c r="CF145" s="6"/>
      <c r="CG145" s="6"/>
      <c r="CH145" s="6"/>
      <c r="CI145" s="6"/>
      <c r="CJ145" s="6"/>
      <c r="CK145" s="6"/>
      <c r="CL145" s="6"/>
      <c r="CM145" s="6"/>
      <c r="CN145" s="6"/>
      <c r="CO145" s="6"/>
      <c r="CP145" s="6"/>
      <c r="CQ145" s="6"/>
      <c r="CR145" s="6"/>
      <c r="CS145" s="6"/>
      <c r="CT145" s="6"/>
      <c r="CU145" s="6"/>
      <c r="CV145" s="6"/>
      <c r="CW145" s="6"/>
      <c r="CX145" s="6"/>
    </row>
    <row r="146" spans="1:102" x14ac:dyDescent="0.2">
      <c r="A146" s="241"/>
      <c r="B146" s="291" t="s">
        <v>19</v>
      </c>
      <c r="C146" s="291"/>
      <c r="D146" s="291"/>
      <c r="E146" s="291"/>
      <c r="F146" s="167">
        <f>F65</f>
        <v>35000</v>
      </c>
      <c r="G146" s="134"/>
      <c r="H146" s="1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6"/>
      <c r="BC146" s="6"/>
      <c r="BD146" s="6"/>
      <c r="BE146" s="6"/>
      <c r="BF146" s="6"/>
      <c r="BG146" s="6"/>
      <c r="BH146" s="6"/>
      <c r="BI146" s="6"/>
      <c r="BJ146" s="6"/>
      <c r="BK146" s="6"/>
      <c r="BL146" s="6"/>
      <c r="BM146" s="6"/>
      <c r="BN146" s="6"/>
      <c r="BO146" s="6"/>
      <c r="BP146" s="6"/>
      <c r="BQ146" s="6"/>
      <c r="BR146" s="6"/>
      <c r="BS146" s="6"/>
      <c r="BT146" s="6"/>
      <c r="BU146" s="6"/>
      <c r="BV146" s="6"/>
      <c r="BW146" s="6"/>
      <c r="BX146" s="6"/>
      <c r="BY146" s="6"/>
      <c r="BZ146" s="6"/>
      <c r="CA146" s="6"/>
      <c r="CB146" s="6"/>
      <c r="CC146" s="6"/>
      <c r="CD146" s="6"/>
      <c r="CE146" s="6"/>
      <c r="CF146" s="6"/>
      <c r="CG146" s="6"/>
      <c r="CH146" s="6"/>
      <c r="CI146" s="6"/>
      <c r="CJ146" s="6"/>
      <c r="CK146" s="6"/>
      <c r="CL146" s="6"/>
      <c r="CM146" s="6"/>
      <c r="CN146" s="6"/>
      <c r="CO146" s="6"/>
      <c r="CP146" s="6"/>
      <c r="CQ146" s="6"/>
      <c r="CR146" s="6"/>
      <c r="CS146" s="6"/>
      <c r="CT146" s="6"/>
      <c r="CU146" s="6"/>
      <c r="CV146" s="6"/>
      <c r="CW146" s="6"/>
      <c r="CX146" s="6"/>
    </row>
    <row r="147" spans="1:102" x14ac:dyDescent="0.2">
      <c r="A147" s="241"/>
      <c r="B147" s="291" t="s">
        <v>85</v>
      </c>
      <c r="C147" s="291"/>
      <c r="D147" s="291"/>
      <c r="E147" s="291"/>
      <c r="F147" s="167"/>
      <c r="G147" s="134">
        <f>G66</f>
        <v>8000</v>
      </c>
      <c r="H147" s="1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6"/>
      <c r="BB147" s="6"/>
      <c r="BC147" s="6"/>
      <c r="BD147" s="6"/>
      <c r="BE147" s="6"/>
      <c r="BF147" s="6"/>
      <c r="BG147" s="6"/>
      <c r="BH147" s="6"/>
      <c r="BI147" s="6"/>
      <c r="BJ147" s="6"/>
      <c r="BK147" s="6"/>
      <c r="BL147" s="6"/>
      <c r="BM147" s="6"/>
      <c r="BN147" s="6"/>
      <c r="BO147" s="6"/>
      <c r="BP147" s="6"/>
      <c r="BQ147" s="6"/>
      <c r="BR147" s="6"/>
      <c r="BS147" s="6"/>
      <c r="BT147" s="6"/>
      <c r="BU147" s="6"/>
      <c r="BV147" s="6"/>
      <c r="BW147" s="6"/>
      <c r="BX147" s="6"/>
      <c r="BY147" s="6"/>
      <c r="BZ147" s="6"/>
      <c r="CA147" s="6"/>
      <c r="CB147" s="6"/>
      <c r="CC147" s="6"/>
      <c r="CD147" s="6"/>
      <c r="CE147" s="6"/>
      <c r="CF147" s="6"/>
      <c r="CG147" s="6"/>
      <c r="CH147" s="6"/>
      <c r="CI147" s="6"/>
      <c r="CJ147" s="6"/>
      <c r="CK147" s="6"/>
      <c r="CL147" s="6"/>
      <c r="CM147" s="6"/>
      <c r="CN147" s="6"/>
      <c r="CO147" s="6"/>
      <c r="CP147" s="6"/>
      <c r="CQ147" s="6"/>
      <c r="CR147" s="6"/>
      <c r="CS147" s="6"/>
      <c r="CT147" s="6"/>
      <c r="CU147" s="6"/>
      <c r="CV147" s="6"/>
      <c r="CW147" s="6"/>
      <c r="CX147" s="6"/>
    </row>
    <row r="148" spans="1:102" x14ac:dyDescent="0.2">
      <c r="A148" s="241"/>
      <c r="B148" s="291" t="s">
        <v>86</v>
      </c>
      <c r="C148" s="291"/>
      <c r="D148" s="291"/>
      <c r="E148" s="291"/>
      <c r="F148" s="167"/>
      <c r="G148" s="134">
        <f>G67</f>
        <v>1000</v>
      </c>
      <c r="H148" s="1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  <c r="BC148" s="6"/>
      <c r="BD148" s="6"/>
      <c r="BE148" s="6"/>
      <c r="BF148" s="6"/>
      <c r="BG148" s="6"/>
      <c r="BH148" s="6"/>
      <c r="BI148" s="6"/>
      <c r="BJ148" s="6"/>
      <c r="BK148" s="6"/>
      <c r="BL148" s="6"/>
      <c r="BM148" s="6"/>
      <c r="BN148" s="6"/>
      <c r="BO148" s="6"/>
      <c r="BP148" s="6"/>
      <c r="BQ148" s="6"/>
      <c r="BR148" s="6"/>
      <c r="BS148" s="6"/>
      <c r="BT148" s="6"/>
      <c r="BU148" s="6"/>
      <c r="BV148" s="6"/>
      <c r="BW148" s="6"/>
      <c r="BX148" s="6"/>
      <c r="BY148" s="6"/>
      <c r="BZ148" s="6"/>
      <c r="CA148" s="6"/>
      <c r="CB148" s="6"/>
      <c r="CC148" s="6"/>
      <c r="CD148" s="6"/>
      <c r="CE148" s="6"/>
      <c r="CF148" s="6"/>
      <c r="CG148" s="6"/>
      <c r="CH148" s="6"/>
      <c r="CI148" s="6"/>
      <c r="CJ148" s="6"/>
      <c r="CK148" s="6"/>
      <c r="CL148" s="6"/>
      <c r="CM148" s="6"/>
      <c r="CN148" s="6"/>
      <c r="CO148" s="6"/>
      <c r="CP148" s="6"/>
      <c r="CQ148" s="6"/>
      <c r="CR148" s="6"/>
      <c r="CS148" s="6"/>
      <c r="CT148" s="6"/>
      <c r="CU148" s="6"/>
      <c r="CV148" s="6"/>
      <c r="CW148" s="6"/>
      <c r="CX148" s="6"/>
    </row>
    <row r="149" spans="1:102" x14ac:dyDescent="0.2">
      <c r="A149" s="241"/>
      <c r="B149" s="291" t="s">
        <v>105</v>
      </c>
      <c r="C149" s="291"/>
      <c r="D149" s="291"/>
      <c r="E149" s="291"/>
      <c r="F149" s="167"/>
      <c r="G149" s="134">
        <f>G68</f>
        <v>50500</v>
      </c>
      <c r="H149" s="1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  <c r="BC149" s="6"/>
      <c r="BD149" s="6"/>
      <c r="BE149" s="6"/>
      <c r="BF149" s="6"/>
      <c r="BG149" s="6"/>
      <c r="BH149" s="6"/>
      <c r="BI149" s="6"/>
      <c r="BJ149" s="6"/>
      <c r="BK149" s="6"/>
      <c r="BL149" s="6"/>
      <c r="BM149" s="6"/>
      <c r="BN149" s="6"/>
      <c r="BO149" s="6"/>
      <c r="BP149" s="6"/>
      <c r="BQ149" s="6"/>
      <c r="BR149" s="6"/>
      <c r="BS149" s="6"/>
      <c r="BT149" s="6"/>
      <c r="BU149" s="6"/>
      <c r="BV149" s="6"/>
      <c r="BW149" s="6"/>
      <c r="BX149" s="6"/>
      <c r="BY149" s="6"/>
      <c r="BZ149" s="6"/>
      <c r="CA149" s="6"/>
      <c r="CB149" s="6"/>
      <c r="CC149" s="6"/>
      <c r="CD149" s="6"/>
      <c r="CE149" s="6"/>
      <c r="CF149" s="6"/>
      <c r="CG149" s="6"/>
      <c r="CH149" s="6"/>
      <c r="CI149" s="6"/>
      <c r="CJ149" s="6"/>
      <c r="CK149" s="6"/>
      <c r="CL149" s="6"/>
      <c r="CM149" s="6"/>
      <c r="CN149" s="6"/>
      <c r="CO149" s="6"/>
      <c r="CP149" s="6"/>
      <c r="CQ149" s="6"/>
      <c r="CR149" s="6"/>
      <c r="CS149" s="6"/>
      <c r="CT149" s="6"/>
      <c r="CU149" s="6"/>
      <c r="CV149" s="6"/>
      <c r="CW149" s="6"/>
      <c r="CX149" s="6"/>
    </row>
    <row r="150" spans="1:102" x14ac:dyDescent="0.2">
      <c r="A150" s="241"/>
      <c r="B150" s="291" t="s">
        <v>23</v>
      </c>
      <c r="C150" s="291"/>
      <c r="D150" s="291"/>
      <c r="E150" s="291"/>
      <c r="F150" s="168"/>
      <c r="G150" s="151">
        <f>G69+G90-F70</f>
        <v>39000</v>
      </c>
      <c r="H150" s="1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  <c r="AZ150" s="6"/>
      <c r="BA150" s="6"/>
      <c r="BB150" s="6"/>
      <c r="BC150" s="6"/>
      <c r="BD150" s="6"/>
      <c r="BE150" s="6"/>
      <c r="BF150" s="6"/>
      <c r="BG150" s="6"/>
      <c r="BH150" s="6"/>
      <c r="BI150" s="6"/>
      <c r="BJ150" s="6"/>
      <c r="BK150" s="6"/>
      <c r="BL150" s="6"/>
      <c r="BM150" s="6"/>
      <c r="BN150" s="6"/>
      <c r="BO150" s="6"/>
      <c r="BP150" s="6"/>
      <c r="BQ150" s="6"/>
      <c r="BR150" s="6"/>
      <c r="BS150" s="6"/>
      <c r="BT150" s="6"/>
      <c r="BU150" s="6"/>
      <c r="BV150" s="6"/>
      <c r="BW150" s="6"/>
      <c r="BX150" s="6"/>
      <c r="BY150" s="6"/>
      <c r="BZ150" s="6"/>
      <c r="CA150" s="6"/>
      <c r="CB150" s="6"/>
      <c r="CC150" s="6"/>
      <c r="CD150" s="6"/>
      <c r="CE150" s="6"/>
      <c r="CF150" s="6"/>
      <c r="CG150" s="6"/>
      <c r="CH150" s="6"/>
      <c r="CI150" s="6"/>
      <c r="CJ150" s="6"/>
      <c r="CK150" s="6"/>
      <c r="CL150" s="6"/>
      <c r="CM150" s="6"/>
      <c r="CN150" s="6"/>
      <c r="CO150" s="6"/>
      <c r="CP150" s="6"/>
      <c r="CQ150" s="6"/>
      <c r="CR150" s="6"/>
      <c r="CS150" s="6"/>
      <c r="CT150" s="6"/>
      <c r="CU150" s="6"/>
      <c r="CV150" s="6"/>
      <c r="CW150" s="6"/>
      <c r="CX150" s="6"/>
    </row>
    <row r="151" spans="1:102" ht="13.5" thickBot="1" x14ac:dyDescent="0.25">
      <c r="A151" s="241"/>
      <c r="B151" s="291" t="s">
        <v>32</v>
      </c>
      <c r="C151" s="291"/>
      <c r="D151" s="291"/>
      <c r="E151" s="291"/>
      <c r="F151" s="169">
        <f>SUM(F144:F150)</f>
        <v>98500</v>
      </c>
      <c r="G151" s="153">
        <f>SUM(G144:G150)</f>
        <v>98500</v>
      </c>
      <c r="H151" s="1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  <c r="AZ151" s="6"/>
      <c r="BA151" s="6"/>
      <c r="BB151" s="6"/>
      <c r="BC151" s="6"/>
      <c r="BD151" s="6"/>
      <c r="BE151" s="6"/>
      <c r="BF151" s="6"/>
      <c r="BG151" s="6"/>
      <c r="BH151" s="6"/>
      <c r="BI151" s="6"/>
      <c r="BJ151" s="6"/>
      <c r="BK151" s="6"/>
      <c r="BL151" s="6"/>
      <c r="BM151" s="6"/>
      <c r="BN151" s="6"/>
      <c r="BO151" s="6"/>
      <c r="BP151" s="6"/>
      <c r="BQ151" s="6"/>
      <c r="BR151" s="6"/>
      <c r="BS151" s="6"/>
      <c r="BT151" s="6"/>
      <c r="BU151" s="6"/>
      <c r="BV151" s="6"/>
      <c r="BW151" s="6"/>
      <c r="BX151" s="6"/>
      <c r="BY151" s="6"/>
      <c r="BZ151" s="6"/>
      <c r="CA151" s="6"/>
      <c r="CB151" s="6"/>
      <c r="CC151" s="6"/>
      <c r="CD151" s="6"/>
      <c r="CE151" s="6"/>
      <c r="CF151" s="6"/>
      <c r="CG151" s="6"/>
      <c r="CH151" s="6"/>
      <c r="CI151" s="6"/>
      <c r="CJ151" s="6"/>
      <c r="CK151" s="6"/>
      <c r="CL151" s="6"/>
      <c r="CM151" s="6"/>
      <c r="CN151" s="6"/>
      <c r="CO151" s="6"/>
      <c r="CP151" s="6"/>
      <c r="CQ151" s="6"/>
      <c r="CR151" s="6"/>
      <c r="CS151" s="6"/>
      <c r="CT151" s="6"/>
      <c r="CU151" s="6"/>
      <c r="CV151" s="6"/>
      <c r="CW151" s="6"/>
      <c r="CX151" s="6"/>
    </row>
    <row r="152" spans="1:102" ht="13.5" thickTop="1" x14ac:dyDescent="0.2">
      <c r="A152" s="241"/>
      <c r="B152" s="291"/>
      <c r="C152" s="291"/>
      <c r="D152" s="291"/>
      <c r="E152" s="291"/>
      <c r="F152" s="32" t="str">
        <f>IF(F151="","",IF(F151=98500,"Correct!","Try again!"))</f>
        <v>Correct!</v>
      </c>
      <c r="G152" s="32" t="str">
        <f>IF(G151="","",IF(G151=98500,"Correct!","Try again!"))</f>
        <v>Correct!</v>
      </c>
      <c r="H152" s="1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  <c r="BC152" s="6"/>
      <c r="BD152" s="6"/>
      <c r="BE152" s="6"/>
      <c r="BF152" s="6"/>
      <c r="BG152" s="6"/>
      <c r="BH152" s="6"/>
      <c r="BI152" s="6"/>
      <c r="BJ152" s="6"/>
      <c r="BK152" s="6"/>
      <c r="BL152" s="6"/>
      <c r="BM152" s="6"/>
      <c r="BN152" s="6"/>
      <c r="BO152" s="6"/>
      <c r="BP152" s="6"/>
      <c r="BQ152" s="6"/>
      <c r="BR152" s="6"/>
      <c r="BS152" s="6"/>
      <c r="BT152" s="6"/>
      <c r="BU152" s="6"/>
      <c r="BV152" s="6"/>
      <c r="BW152" s="6"/>
      <c r="BX152" s="6"/>
      <c r="BY152" s="6"/>
      <c r="BZ152" s="6"/>
      <c r="CA152" s="6"/>
      <c r="CB152" s="6"/>
      <c r="CC152" s="6"/>
      <c r="CD152" s="6"/>
      <c r="CE152" s="6"/>
      <c r="CF152" s="6"/>
      <c r="CG152" s="6"/>
      <c r="CH152" s="6"/>
      <c r="CI152" s="6"/>
      <c r="CJ152" s="6"/>
      <c r="CK152" s="6"/>
      <c r="CL152" s="6"/>
      <c r="CM152" s="6"/>
      <c r="CN152" s="6"/>
      <c r="CO152" s="6"/>
      <c r="CP152" s="6"/>
      <c r="CQ152" s="6"/>
      <c r="CR152" s="6"/>
      <c r="CS152" s="6"/>
      <c r="CT152" s="6"/>
      <c r="CU152" s="6"/>
      <c r="CV152" s="6"/>
      <c r="CW152" s="6"/>
      <c r="CX152" s="6"/>
    </row>
    <row r="153" spans="1:102" x14ac:dyDescent="0.2">
      <c r="H153" s="5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6"/>
      <c r="BB153" s="6"/>
      <c r="BC153" s="6"/>
      <c r="BD153" s="6"/>
      <c r="BE153" s="6"/>
      <c r="BF153" s="6"/>
      <c r="BG153" s="6"/>
      <c r="BH153" s="6"/>
      <c r="BI153" s="6"/>
      <c r="BJ153" s="6"/>
      <c r="BK153" s="6"/>
      <c r="BL153" s="6"/>
      <c r="BM153" s="6"/>
      <c r="BN153" s="6"/>
      <c r="BO153" s="6"/>
      <c r="BP153" s="6"/>
      <c r="BQ153" s="6"/>
      <c r="BR153" s="6"/>
      <c r="BS153" s="6"/>
      <c r="BT153" s="6"/>
      <c r="BU153" s="6"/>
      <c r="BV153" s="6"/>
      <c r="BW153" s="6"/>
      <c r="BX153" s="6"/>
      <c r="BY153" s="6"/>
      <c r="BZ153" s="6"/>
      <c r="CA153" s="6"/>
      <c r="CB153" s="6"/>
      <c r="CC153" s="6"/>
      <c r="CD153" s="6"/>
      <c r="CE153" s="6"/>
      <c r="CF153" s="6"/>
      <c r="CG153" s="6"/>
      <c r="CH153" s="6"/>
      <c r="CI153" s="6"/>
      <c r="CJ153" s="6"/>
      <c r="CK153" s="6"/>
      <c r="CL153" s="6"/>
      <c r="CM153" s="6"/>
      <c r="CN153" s="6"/>
      <c r="CO153" s="6"/>
      <c r="CP153" s="6"/>
      <c r="CQ153" s="6"/>
      <c r="CR153" s="6"/>
      <c r="CS153" s="6"/>
      <c r="CT153" s="6"/>
      <c r="CU153" s="6"/>
      <c r="CV153" s="6"/>
      <c r="CW153" s="6"/>
      <c r="CX153" s="6"/>
    </row>
    <row r="154" spans="1:102" x14ac:dyDescent="0.2">
      <c r="H154" s="5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6"/>
      <c r="BC154" s="6"/>
      <c r="BD154" s="6"/>
      <c r="BE154" s="6"/>
      <c r="BF154" s="6"/>
      <c r="BG154" s="6"/>
      <c r="BH154" s="6"/>
      <c r="BI154" s="6"/>
      <c r="BJ154" s="6"/>
      <c r="BK154" s="6"/>
      <c r="BL154" s="6"/>
      <c r="BM154" s="6"/>
      <c r="BN154" s="6"/>
      <c r="BO154" s="6"/>
      <c r="BP154" s="6"/>
      <c r="BQ154" s="6"/>
      <c r="BR154" s="6"/>
      <c r="BS154" s="6"/>
      <c r="BT154" s="6"/>
      <c r="BU154" s="6"/>
      <c r="BV154" s="6"/>
      <c r="BW154" s="6"/>
      <c r="BX154" s="6"/>
      <c r="BY154" s="6"/>
      <c r="BZ154" s="6"/>
      <c r="CA154" s="6"/>
      <c r="CB154" s="6"/>
      <c r="CC154" s="6"/>
      <c r="CD154" s="6"/>
      <c r="CE154" s="6"/>
      <c r="CF154" s="6"/>
      <c r="CG154" s="6"/>
      <c r="CH154" s="6"/>
      <c r="CI154" s="6"/>
      <c r="CJ154" s="6"/>
      <c r="CK154" s="6"/>
      <c r="CL154" s="6"/>
      <c r="CM154" s="6"/>
      <c r="CN154" s="6"/>
      <c r="CO154" s="6"/>
      <c r="CP154" s="6"/>
      <c r="CQ154" s="6"/>
      <c r="CR154" s="6"/>
      <c r="CS154" s="6"/>
      <c r="CT154" s="6"/>
      <c r="CU154" s="6"/>
      <c r="CV154" s="6"/>
      <c r="CW154" s="6"/>
      <c r="CX154" s="6"/>
    </row>
    <row r="155" spans="1:102" x14ac:dyDescent="0.2">
      <c r="H155" s="5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6"/>
      <c r="BC155" s="6"/>
      <c r="BD155" s="6"/>
      <c r="BE155" s="6"/>
      <c r="BF155" s="6"/>
      <c r="BG155" s="6"/>
      <c r="BH155" s="6"/>
      <c r="BI155" s="6"/>
      <c r="BJ155" s="6"/>
      <c r="BK155" s="6"/>
      <c r="BL155" s="6"/>
      <c r="BM155" s="6"/>
      <c r="BN155" s="6"/>
      <c r="BO155" s="6"/>
      <c r="BP155" s="6"/>
      <c r="BQ155" s="6"/>
      <c r="BR155" s="6"/>
      <c r="BS155" s="6"/>
      <c r="BT155" s="6"/>
      <c r="BU155" s="6"/>
      <c r="BV155" s="6"/>
      <c r="BW155" s="6"/>
      <c r="BX155" s="6"/>
      <c r="BY155" s="6"/>
      <c r="BZ155" s="6"/>
      <c r="CA155" s="6"/>
      <c r="CB155" s="6"/>
      <c r="CC155" s="6"/>
      <c r="CD155" s="6"/>
      <c r="CE155" s="6"/>
      <c r="CF155" s="6"/>
      <c r="CG155" s="6"/>
      <c r="CH155" s="6"/>
      <c r="CI155" s="6"/>
      <c r="CJ155" s="6"/>
      <c r="CK155" s="6"/>
      <c r="CL155" s="6"/>
      <c r="CM155" s="6"/>
      <c r="CN155" s="6"/>
      <c r="CO155" s="6"/>
      <c r="CP155" s="6"/>
      <c r="CQ155" s="6"/>
      <c r="CR155" s="6"/>
      <c r="CS155" s="6"/>
      <c r="CT155" s="6"/>
      <c r="CU155" s="6"/>
      <c r="CV155" s="6"/>
      <c r="CW155" s="6"/>
      <c r="CX155" s="6"/>
    </row>
    <row r="156" spans="1:102" x14ac:dyDescent="0.2">
      <c r="H156" s="5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6"/>
      <c r="BC156" s="6"/>
      <c r="BD156" s="6"/>
      <c r="BE156" s="6"/>
      <c r="BF156" s="6"/>
      <c r="BG156" s="6"/>
      <c r="BH156" s="6"/>
      <c r="BI156" s="6"/>
      <c r="BJ156" s="6"/>
      <c r="BK156" s="6"/>
      <c r="BL156" s="6"/>
      <c r="BM156" s="6"/>
      <c r="BN156" s="6"/>
      <c r="BO156" s="6"/>
      <c r="BP156" s="6"/>
      <c r="BQ156" s="6"/>
      <c r="BR156" s="6"/>
      <c r="BS156" s="6"/>
      <c r="BT156" s="6"/>
      <c r="BU156" s="6"/>
      <c r="BV156" s="6"/>
      <c r="BW156" s="6"/>
      <c r="BX156" s="6"/>
      <c r="BY156" s="6"/>
      <c r="BZ156" s="6"/>
      <c r="CA156" s="6"/>
      <c r="CB156" s="6"/>
      <c r="CC156" s="6"/>
      <c r="CD156" s="6"/>
      <c r="CE156" s="6"/>
      <c r="CF156" s="6"/>
      <c r="CG156" s="6"/>
      <c r="CH156" s="6"/>
      <c r="CI156" s="6"/>
      <c r="CJ156" s="6"/>
      <c r="CK156" s="6"/>
      <c r="CL156" s="6"/>
      <c r="CM156" s="6"/>
      <c r="CN156" s="6"/>
      <c r="CO156" s="6"/>
      <c r="CP156" s="6"/>
      <c r="CQ156" s="6"/>
      <c r="CR156" s="6"/>
      <c r="CS156" s="6"/>
      <c r="CT156" s="6"/>
      <c r="CU156" s="6"/>
      <c r="CV156" s="6"/>
      <c r="CW156" s="6"/>
      <c r="CX156" s="6"/>
    </row>
    <row r="157" spans="1:102" x14ac:dyDescent="0.2">
      <c r="H157" s="5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  <c r="AZ157" s="6"/>
      <c r="BA157" s="6"/>
      <c r="BB157" s="6"/>
      <c r="BC157" s="6"/>
      <c r="BD157" s="6"/>
      <c r="BE157" s="6"/>
      <c r="BF157" s="6"/>
      <c r="BG157" s="6"/>
      <c r="BH157" s="6"/>
      <c r="BI157" s="6"/>
      <c r="BJ157" s="6"/>
      <c r="BK157" s="6"/>
      <c r="BL157" s="6"/>
      <c r="BM157" s="6"/>
      <c r="BN157" s="6"/>
      <c r="BO157" s="6"/>
      <c r="BP157" s="6"/>
      <c r="BQ157" s="6"/>
      <c r="BR157" s="6"/>
      <c r="BS157" s="6"/>
      <c r="BT157" s="6"/>
      <c r="BU157" s="6"/>
      <c r="BV157" s="6"/>
      <c r="BW157" s="6"/>
      <c r="BX157" s="6"/>
      <c r="BY157" s="6"/>
      <c r="BZ157" s="6"/>
      <c r="CA157" s="6"/>
      <c r="CB157" s="6"/>
      <c r="CC157" s="6"/>
      <c r="CD157" s="6"/>
      <c r="CE157" s="6"/>
      <c r="CF157" s="6"/>
      <c r="CG157" s="6"/>
      <c r="CH157" s="6"/>
      <c r="CI157" s="6"/>
      <c r="CJ157" s="6"/>
      <c r="CK157" s="6"/>
      <c r="CL157" s="6"/>
      <c r="CM157" s="6"/>
      <c r="CN157" s="6"/>
      <c r="CO157" s="6"/>
      <c r="CP157" s="6"/>
      <c r="CQ157" s="6"/>
      <c r="CR157" s="6"/>
      <c r="CS157" s="6"/>
      <c r="CT157" s="6"/>
      <c r="CU157" s="6"/>
      <c r="CV157" s="6"/>
      <c r="CW157" s="6"/>
      <c r="CX157" s="6"/>
    </row>
    <row r="158" spans="1:102" x14ac:dyDescent="0.2">
      <c r="H158" s="5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6"/>
      <c r="BA158" s="6"/>
      <c r="BB158" s="6"/>
      <c r="BC158" s="6"/>
      <c r="BD158" s="6"/>
      <c r="BE158" s="6"/>
      <c r="BF158" s="6"/>
      <c r="BG158" s="6"/>
      <c r="BH158" s="6"/>
      <c r="BI158" s="6"/>
      <c r="BJ158" s="6"/>
      <c r="BK158" s="6"/>
      <c r="BL158" s="6"/>
      <c r="BM158" s="6"/>
      <c r="BN158" s="6"/>
      <c r="BO158" s="6"/>
      <c r="BP158" s="6"/>
      <c r="BQ158" s="6"/>
      <c r="BR158" s="6"/>
      <c r="BS158" s="6"/>
      <c r="BT158" s="6"/>
      <c r="BU158" s="6"/>
      <c r="BV158" s="6"/>
      <c r="BW158" s="6"/>
      <c r="BX158" s="6"/>
      <c r="BY158" s="6"/>
      <c r="BZ158" s="6"/>
      <c r="CA158" s="6"/>
      <c r="CB158" s="6"/>
      <c r="CC158" s="6"/>
      <c r="CD158" s="6"/>
      <c r="CE158" s="6"/>
      <c r="CF158" s="6"/>
      <c r="CG158" s="6"/>
      <c r="CH158" s="6"/>
      <c r="CI158" s="6"/>
      <c r="CJ158" s="6"/>
      <c r="CK158" s="6"/>
      <c r="CL158" s="6"/>
      <c r="CM158" s="6"/>
      <c r="CN158" s="6"/>
      <c r="CO158" s="6"/>
      <c r="CP158" s="6"/>
      <c r="CQ158" s="6"/>
      <c r="CR158" s="6"/>
      <c r="CS158" s="6"/>
      <c r="CT158" s="6"/>
      <c r="CU158" s="6"/>
      <c r="CV158" s="6"/>
      <c r="CW158" s="6"/>
      <c r="CX158" s="6"/>
    </row>
    <row r="159" spans="1:102" x14ac:dyDescent="0.2">
      <c r="H159" s="5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6"/>
      <c r="BC159" s="6"/>
      <c r="BD159" s="6"/>
      <c r="BE159" s="6"/>
      <c r="BF159" s="6"/>
      <c r="BG159" s="6"/>
      <c r="BH159" s="6"/>
      <c r="BI159" s="6"/>
      <c r="BJ159" s="6"/>
      <c r="BK159" s="6"/>
      <c r="BL159" s="6"/>
      <c r="BM159" s="6"/>
      <c r="BN159" s="6"/>
      <c r="BO159" s="6"/>
      <c r="BP159" s="6"/>
      <c r="BQ159" s="6"/>
      <c r="BR159" s="6"/>
      <c r="BS159" s="6"/>
      <c r="BT159" s="6"/>
      <c r="BU159" s="6"/>
      <c r="BV159" s="6"/>
      <c r="BW159" s="6"/>
      <c r="BX159" s="6"/>
      <c r="BY159" s="6"/>
      <c r="BZ159" s="6"/>
      <c r="CA159" s="6"/>
      <c r="CB159" s="6"/>
      <c r="CC159" s="6"/>
      <c r="CD159" s="6"/>
      <c r="CE159" s="6"/>
      <c r="CF159" s="6"/>
      <c r="CG159" s="6"/>
      <c r="CH159" s="6"/>
      <c r="CI159" s="6"/>
      <c r="CJ159" s="6"/>
      <c r="CK159" s="6"/>
      <c r="CL159" s="6"/>
      <c r="CM159" s="6"/>
      <c r="CN159" s="6"/>
      <c r="CO159" s="6"/>
      <c r="CP159" s="6"/>
      <c r="CQ159" s="6"/>
      <c r="CR159" s="6"/>
      <c r="CS159" s="6"/>
      <c r="CT159" s="6"/>
      <c r="CU159" s="6"/>
      <c r="CV159" s="6"/>
      <c r="CW159" s="6"/>
      <c r="CX159" s="6"/>
    </row>
    <row r="160" spans="1:102" x14ac:dyDescent="0.2">
      <c r="H160" s="5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  <c r="AZ160" s="6"/>
      <c r="BA160" s="6"/>
      <c r="BB160" s="6"/>
      <c r="BC160" s="6"/>
      <c r="BD160" s="6"/>
      <c r="BE160" s="6"/>
      <c r="BF160" s="6"/>
      <c r="BG160" s="6"/>
      <c r="BH160" s="6"/>
      <c r="BI160" s="6"/>
      <c r="BJ160" s="6"/>
      <c r="BK160" s="6"/>
      <c r="BL160" s="6"/>
      <c r="BM160" s="6"/>
      <c r="BN160" s="6"/>
      <c r="BO160" s="6"/>
      <c r="BP160" s="6"/>
      <c r="BQ160" s="6"/>
      <c r="BR160" s="6"/>
      <c r="BS160" s="6"/>
      <c r="BT160" s="6"/>
      <c r="BU160" s="6"/>
      <c r="BV160" s="6"/>
      <c r="BW160" s="6"/>
      <c r="BX160" s="6"/>
      <c r="BY160" s="6"/>
      <c r="BZ160" s="6"/>
      <c r="CA160" s="6"/>
      <c r="CB160" s="6"/>
      <c r="CC160" s="6"/>
      <c r="CD160" s="6"/>
      <c r="CE160" s="6"/>
      <c r="CF160" s="6"/>
      <c r="CG160" s="6"/>
      <c r="CH160" s="6"/>
      <c r="CI160" s="6"/>
      <c r="CJ160" s="6"/>
      <c r="CK160" s="6"/>
      <c r="CL160" s="6"/>
      <c r="CM160" s="6"/>
      <c r="CN160" s="6"/>
      <c r="CO160" s="6"/>
      <c r="CP160" s="6"/>
      <c r="CQ160" s="6"/>
      <c r="CR160" s="6"/>
      <c r="CS160" s="6"/>
      <c r="CT160" s="6"/>
      <c r="CU160" s="6"/>
      <c r="CV160" s="6"/>
      <c r="CW160" s="6"/>
      <c r="CX160" s="6"/>
    </row>
    <row r="161" spans="8:102" x14ac:dyDescent="0.2">
      <c r="H161" s="5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  <c r="AZ161" s="6"/>
      <c r="BA161" s="6"/>
      <c r="BB161" s="6"/>
      <c r="BC161" s="6"/>
      <c r="BD161" s="6"/>
      <c r="BE161" s="6"/>
      <c r="BF161" s="6"/>
      <c r="BG161" s="6"/>
      <c r="BH161" s="6"/>
      <c r="BI161" s="6"/>
      <c r="BJ161" s="6"/>
      <c r="BK161" s="6"/>
      <c r="BL161" s="6"/>
      <c r="BM161" s="6"/>
      <c r="BN161" s="6"/>
      <c r="BO161" s="6"/>
      <c r="BP161" s="6"/>
      <c r="BQ161" s="6"/>
      <c r="BR161" s="6"/>
      <c r="BS161" s="6"/>
      <c r="BT161" s="6"/>
      <c r="BU161" s="6"/>
      <c r="BV161" s="6"/>
      <c r="BW161" s="6"/>
      <c r="BX161" s="6"/>
      <c r="BY161" s="6"/>
      <c r="BZ161" s="6"/>
      <c r="CA161" s="6"/>
      <c r="CB161" s="6"/>
      <c r="CC161" s="6"/>
      <c r="CD161" s="6"/>
      <c r="CE161" s="6"/>
      <c r="CF161" s="6"/>
      <c r="CG161" s="6"/>
      <c r="CH161" s="6"/>
      <c r="CI161" s="6"/>
      <c r="CJ161" s="6"/>
      <c r="CK161" s="6"/>
      <c r="CL161" s="6"/>
      <c r="CM161" s="6"/>
      <c r="CN161" s="6"/>
      <c r="CO161" s="6"/>
      <c r="CP161" s="6"/>
      <c r="CQ161" s="6"/>
      <c r="CR161" s="6"/>
      <c r="CS161" s="6"/>
      <c r="CT161" s="6"/>
      <c r="CU161" s="6"/>
      <c r="CV161" s="6"/>
      <c r="CW161" s="6"/>
      <c r="CX161" s="6"/>
    </row>
    <row r="162" spans="8:102" x14ac:dyDescent="0.2">
      <c r="H162" s="5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6"/>
      <c r="BA162" s="6"/>
      <c r="BB162" s="6"/>
      <c r="BC162" s="6"/>
      <c r="BD162" s="6"/>
      <c r="BE162" s="6"/>
      <c r="BF162" s="6"/>
      <c r="BG162" s="6"/>
      <c r="BH162" s="6"/>
      <c r="BI162" s="6"/>
      <c r="BJ162" s="6"/>
      <c r="BK162" s="6"/>
      <c r="BL162" s="6"/>
      <c r="BM162" s="6"/>
      <c r="BN162" s="6"/>
      <c r="BO162" s="6"/>
      <c r="BP162" s="6"/>
      <c r="BQ162" s="6"/>
      <c r="BR162" s="6"/>
      <c r="BS162" s="6"/>
      <c r="BT162" s="6"/>
      <c r="BU162" s="6"/>
      <c r="BV162" s="6"/>
      <c r="BW162" s="6"/>
      <c r="BX162" s="6"/>
      <c r="BY162" s="6"/>
      <c r="BZ162" s="6"/>
      <c r="CA162" s="6"/>
      <c r="CB162" s="6"/>
      <c r="CC162" s="6"/>
      <c r="CD162" s="6"/>
      <c r="CE162" s="6"/>
      <c r="CF162" s="6"/>
      <c r="CG162" s="6"/>
      <c r="CH162" s="6"/>
      <c r="CI162" s="6"/>
      <c r="CJ162" s="6"/>
      <c r="CK162" s="6"/>
      <c r="CL162" s="6"/>
      <c r="CM162" s="6"/>
      <c r="CN162" s="6"/>
      <c r="CO162" s="6"/>
      <c r="CP162" s="6"/>
      <c r="CQ162" s="6"/>
      <c r="CR162" s="6"/>
      <c r="CS162" s="6"/>
      <c r="CT162" s="6"/>
      <c r="CU162" s="6"/>
      <c r="CV162" s="6"/>
      <c r="CW162" s="6"/>
      <c r="CX162" s="6"/>
    </row>
    <row r="163" spans="8:102" x14ac:dyDescent="0.2">
      <c r="H163" s="5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6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  <c r="AY163" s="6"/>
      <c r="AZ163" s="6"/>
      <c r="BA163" s="6"/>
      <c r="BB163" s="6"/>
      <c r="BC163" s="6"/>
      <c r="BD163" s="6"/>
      <c r="BE163" s="6"/>
      <c r="BF163" s="6"/>
      <c r="BG163" s="6"/>
      <c r="BH163" s="6"/>
      <c r="BI163" s="6"/>
      <c r="BJ163" s="6"/>
      <c r="BK163" s="6"/>
      <c r="BL163" s="6"/>
      <c r="BM163" s="6"/>
      <c r="BN163" s="6"/>
      <c r="BO163" s="6"/>
      <c r="BP163" s="6"/>
      <c r="BQ163" s="6"/>
      <c r="BR163" s="6"/>
      <c r="BS163" s="6"/>
      <c r="BT163" s="6"/>
      <c r="BU163" s="6"/>
      <c r="BV163" s="6"/>
      <c r="BW163" s="6"/>
      <c r="BX163" s="6"/>
      <c r="BY163" s="6"/>
      <c r="BZ163" s="6"/>
      <c r="CA163" s="6"/>
      <c r="CB163" s="6"/>
      <c r="CC163" s="6"/>
      <c r="CD163" s="6"/>
      <c r="CE163" s="6"/>
      <c r="CF163" s="6"/>
      <c r="CG163" s="6"/>
      <c r="CH163" s="6"/>
      <c r="CI163" s="6"/>
      <c r="CJ163" s="6"/>
      <c r="CK163" s="6"/>
      <c r="CL163" s="6"/>
      <c r="CM163" s="6"/>
      <c r="CN163" s="6"/>
      <c r="CO163" s="6"/>
      <c r="CP163" s="6"/>
      <c r="CQ163" s="6"/>
      <c r="CR163" s="6"/>
      <c r="CS163" s="6"/>
      <c r="CT163" s="6"/>
      <c r="CU163" s="6"/>
      <c r="CV163" s="6"/>
      <c r="CW163" s="6"/>
      <c r="CX163" s="6"/>
    </row>
    <row r="164" spans="8:102" x14ac:dyDescent="0.2">
      <c r="H164" s="5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  <c r="AY164" s="6"/>
      <c r="AZ164" s="6"/>
      <c r="BA164" s="6"/>
      <c r="BB164" s="6"/>
      <c r="BC164" s="6"/>
      <c r="BD164" s="6"/>
      <c r="BE164" s="6"/>
      <c r="BF164" s="6"/>
      <c r="BG164" s="6"/>
      <c r="BH164" s="6"/>
      <c r="BI164" s="6"/>
      <c r="BJ164" s="6"/>
      <c r="BK164" s="6"/>
      <c r="BL164" s="6"/>
      <c r="BM164" s="6"/>
      <c r="BN164" s="6"/>
      <c r="BO164" s="6"/>
      <c r="BP164" s="6"/>
      <c r="BQ164" s="6"/>
      <c r="BR164" s="6"/>
      <c r="BS164" s="6"/>
      <c r="BT164" s="6"/>
      <c r="BU164" s="6"/>
      <c r="BV164" s="6"/>
      <c r="BW164" s="6"/>
      <c r="BX164" s="6"/>
      <c r="BY164" s="6"/>
      <c r="BZ164" s="6"/>
      <c r="CA164" s="6"/>
      <c r="CB164" s="6"/>
      <c r="CC164" s="6"/>
      <c r="CD164" s="6"/>
      <c r="CE164" s="6"/>
      <c r="CF164" s="6"/>
      <c r="CG164" s="6"/>
      <c r="CH164" s="6"/>
      <c r="CI164" s="6"/>
      <c r="CJ164" s="6"/>
      <c r="CK164" s="6"/>
      <c r="CL164" s="6"/>
      <c r="CM164" s="6"/>
      <c r="CN164" s="6"/>
      <c r="CO164" s="6"/>
      <c r="CP164" s="6"/>
      <c r="CQ164" s="6"/>
      <c r="CR164" s="6"/>
      <c r="CS164" s="6"/>
      <c r="CT164" s="6"/>
      <c r="CU164" s="6"/>
      <c r="CV164" s="6"/>
      <c r="CW164" s="6"/>
      <c r="CX164" s="6"/>
    </row>
    <row r="165" spans="8:102" x14ac:dyDescent="0.2">
      <c r="H165" s="5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  <c r="AL165" s="6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  <c r="AX165" s="6"/>
      <c r="AY165" s="6"/>
      <c r="AZ165" s="6"/>
      <c r="BA165" s="6"/>
      <c r="BB165" s="6"/>
      <c r="BC165" s="6"/>
      <c r="BD165" s="6"/>
      <c r="BE165" s="6"/>
      <c r="BF165" s="6"/>
      <c r="BG165" s="6"/>
      <c r="BH165" s="6"/>
      <c r="BI165" s="6"/>
      <c r="BJ165" s="6"/>
      <c r="BK165" s="6"/>
      <c r="BL165" s="6"/>
      <c r="BM165" s="6"/>
      <c r="BN165" s="6"/>
      <c r="BO165" s="6"/>
      <c r="BP165" s="6"/>
      <c r="BQ165" s="6"/>
      <c r="BR165" s="6"/>
      <c r="BS165" s="6"/>
      <c r="BT165" s="6"/>
      <c r="BU165" s="6"/>
      <c r="BV165" s="6"/>
      <c r="BW165" s="6"/>
      <c r="BX165" s="6"/>
      <c r="BY165" s="6"/>
      <c r="BZ165" s="6"/>
      <c r="CA165" s="6"/>
      <c r="CB165" s="6"/>
      <c r="CC165" s="6"/>
      <c r="CD165" s="6"/>
      <c r="CE165" s="6"/>
      <c r="CF165" s="6"/>
      <c r="CG165" s="6"/>
      <c r="CH165" s="6"/>
      <c r="CI165" s="6"/>
      <c r="CJ165" s="6"/>
      <c r="CK165" s="6"/>
      <c r="CL165" s="6"/>
      <c r="CM165" s="6"/>
      <c r="CN165" s="6"/>
      <c r="CO165" s="6"/>
      <c r="CP165" s="6"/>
      <c r="CQ165" s="6"/>
      <c r="CR165" s="6"/>
      <c r="CS165" s="6"/>
      <c r="CT165" s="6"/>
      <c r="CU165" s="6"/>
      <c r="CV165" s="6"/>
      <c r="CW165" s="6"/>
      <c r="CX165" s="6"/>
    </row>
    <row r="166" spans="8:102" x14ac:dyDescent="0.2">
      <c r="H166" s="5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6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6"/>
      <c r="AY166" s="6"/>
      <c r="AZ166" s="6"/>
      <c r="BA166" s="6"/>
      <c r="BB166" s="6"/>
      <c r="BC166" s="6"/>
      <c r="BD166" s="6"/>
      <c r="BE166" s="6"/>
      <c r="BF166" s="6"/>
      <c r="BG166" s="6"/>
      <c r="BH166" s="6"/>
      <c r="BI166" s="6"/>
      <c r="BJ166" s="6"/>
      <c r="BK166" s="6"/>
      <c r="BL166" s="6"/>
      <c r="BM166" s="6"/>
      <c r="BN166" s="6"/>
      <c r="BO166" s="6"/>
      <c r="BP166" s="6"/>
      <c r="BQ166" s="6"/>
      <c r="BR166" s="6"/>
      <c r="BS166" s="6"/>
      <c r="BT166" s="6"/>
      <c r="BU166" s="6"/>
      <c r="BV166" s="6"/>
      <c r="BW166" s="6"/>
      <c r="BX166" s="6"/>
      <c r="BY166" s="6"/>
      <c r="BZ166" s="6"/>
      <c r="CA166" s="6"/>
      <c r="CB166" s="6"/>
      <c r="CC166" s="6"/>
      <c r="CD166" s="6"/>
      <c r="CE166" s="6"/>
      <c r="CF166" s="6"/>
      <c r="CG166" s="6"/>
      <c r="CH166" s="6"/>
      <c r="CI166" s="6"/>
      <c r="CJ166" s="6"/>
      <c r="CK166" s="6"/>
      <c r="CL166" s="6"/>
      <c r="CM166" s="6"/>
      <c r="CN166" s="6"/>
      <c r="CO166" s="6"/>
      <c r="CP166" s="6"/>
      <c r="CQ166" s="6"/>
      <c r="CR166" s="6"/>
      <c r="CS166" s="6"/>
      <c r="CT166" s="6"/>
      <c r="CU166" s="6"/>
      <c r="CV166" s="6"/>
      <c r="CW166" s="6"/>
      <c r="CX166" s="6"/>
    </row>
    <row r="167" spans="8:102" x14ac:dyDescent="0.2">
      <c r="H167" s="5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  <c r="AL167" s="6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  <c r="AX167" s="6"/>
      <c r="AY167" s="6"/>
      <c r="AZ167" s="6"/>
      <c r="BA167" s="6"/>
      <c r="BB167" s="6"/>
      <c r="BC167" s="6"/>
      <c r="BD167" s="6"/>
      <c r="BE167" s="6"/>
      <c r="BF167" s="6"/>
      <c r="BG167" s="6"/>
      <c r="BH167" s="6"/>
      <c r="BI167" s="6"/>
      <c r="BJ167" s="6"/>
      <c r="BK167" s="6"/>
      <c r="BL167" s="6"/>
      <c r="BM167" s="6"/>
      <c r="BN167" s="6"/>
      <c r="BO167" s="6"/>
      <c r="BP167" s="6"/>
      <c r="BQ167" s="6"/>
      <c r="BR167" s="6"/>
      <c r="BS167" s="6"/>
      <c r="BT167" s="6"/>
      <c r="BU167" s="6"/>
      <c r="BV167" s="6"/>
      <c r="BW167" s="6"/>
      <c r="BX167" s="6"/>
      <c r="BY167" s="6"/>
      <c r="BZ167" s="6"/>
      <c r="CA167" s="6"/>
      <c r="CB167" s="6"/>
      <c r="CC167" s="6"/>
      <c r="CD167" s="6"/>
      <c r="CE167" s="6"/>
      <c r="CF167" s="6"/>
      <c r="CG167" s="6"/>
      <c r="CH167" s="6"/>
      <c r="CI167" s="6"/>
      <c r="CJ167" s="6"/>
      <c r="CK167" s="6"/>
      <c r="CL167" s="6"/>
      <c r="CM167" s="6"/>
      <c r="CN167" s="6"/>
      <c r="CO167" s="6"/>
      <c r="CP167" s="6"/>
      <c r="CQ167" s="6"/>
      <c r="CR167" s="6"/>
      <c r="CS167" s="6"/>
      <c r="CT167" s="6"/>
      <c r="CU167" s="6"/>
      <c r="CV167" s="6"/>
      <c r="CW167" s="6"/>
      <c r="CX167" s="6"/>
    </row>
    <row r="168" spans="8:102" x14ac:dyDescent="0.2">
      <c r="H168" s="5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  <c r="AL168" s="6"/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6"/>
      <c r="AX168" s="6"/>
      <c r="AY168" s="6"/>
      <c r="AZ168" s="6"/>
      <c r="BA168" s="6"/>
      <c r="BB168" s="6"/>
      <c r="BC168" s="6"/>
      <c r="BD168" s="6"/>
      <c r="BE168" s="6"/>
      <c r="BF168" s="6"/>
      <c r="BG168" s="6"/>
      <c r="BH168" s="6"/>
      <c r="BI168" s="6"/>
      <c r="BJ168" s="6"/>
      <c r="BK168" s="6"/>
      <c r="BL168" s="6"/>
      <c r="BM168" s="6"/>
      <c r="BN168" s="6"/>
      <c r="BO168" s="6"/>
      <c r="BP168" s="6"/>
      <c r="BQ168" s="6"/>
      <c r="BR168" s="6"/>
      <c r="BS168" s="6"/>
      <c r="BT168" s="6"/>
      <c r="BU168" s="6"/>
      <c r="BV168" s="6"/>
      <c r="BW168" s="6"/>
      <c r="BX168" s="6"/>
      <c r="BY168" s="6"/>
      <c r="BZ168" s="6"/>
      <c r="CA168" s="6"/>
      <c r="CB168" s="6"/>
      <c r="CC168" s="6"/>
      <c r="CD168" s="6"/>
      <c r="CE168" s="6"/>
      <c r="CF168" s="6"/>
      <c r="CG168" s="6"/>
      <c r="CH168" s="6"/>
      <c r="CI168" s="6"/>
      <c r="CJ168" s="6"/>
      <c r="CK168" s="6"/>
      <c r="CL168" s="6"/>
      <c r="CM168" s="6"/>
      <c r="CN168" s="6"/>
      <c r="CO168" s="6"/>
      <c r="CP168" s="6"/>
      <c r="CQ168" s="6"/>
      <c r="CR168" s="6"/>
      <c r="CS168" s="6"/>
      <c r="CT168" s="6"/>
      <c r="CU168" s="6"/>
      <c r="CV168" s="6"/>
      <c r="CW168" s="6"/>
      <c r="CX168" s="6"/>
    </row>
    <row r="169" spans="8:102" x14ac:dyDescent="0.2">
      <c r="H169" s="5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  <c r="AL169" s="6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  <c r="AX169" s="6"/>
      <c r="AY169" s="6"/>
      <c r="AZ169" s="6"/>
      <c r="BA169" s="6"/>
      <c r="BB169" s="6"/>
      <c r="BC169" s="6"/>
      <c r="BD169" s="6"/>
      <c r="BE169" s="6"/>
      <c r="BF169" s="6"/>
      <c r="BG169" s="6"/>
      <c r="BH169" s="6"/>
      <c r="BI169" s="6"/>
      <c r="BJ169" s="6"/>
      <c r="BK169" s="6"/>
      <c r="BL169" s="6"/>
      <c r="BM169" s="6"/>
      <c r="BN169" s="6"/>
      <c r="BO169" s="6"/>
      <c r="BP169" s="6"/>
      <c r="BQ169" s="6"/>
      <c r="BR169" s="6"/>
      <c r="BS169" s="6"/>
      <c r="BT169" s="6"/>
      <c r="BU169" s="6"/>
      <c r="BV169" s="6"/>
      <c r="BW169" s="6"/>
      <c r="BX169" s="6"/>
      <c r="BY169" s="6"/>
      <c r="BZ169" s="6"/>
      <c r="CA169" s="6"/>
      <c r="CB169" s="6"/>
      <c r="CC169" s="6"/>
      <c r="CD169" s="6"/>
      <c r="CE169" s="6"/>
      <c r="CF169" s="6"/>
      <c r="CG169" s="6"/>
      <c r="CH169" s="6"/>
      <c r="CI169" s="6"/>
      <c r="CJ169" s="6"/>
      <c r="CK169" s="6"/>
      <c r="CL169" s="6"/>
      <c r="CM169" s="6"/>
      <c r="CN169" s="6"/>
      <c r="CO169" s="6"/>
      <c r="CP169" s="6"/>
      <c r="CQ169" s="6"/>
      <c r="CR169" s="6"/>
      <c r="CS169" s="6"/>
      <c r="CT169" s="6"/>
      <c r="CU169" s="6"/>
      <c r="CV169" s="6"/>
      <c r="CW169" s="6"/>
      <c r="CX169" s="6"/>
    </row>
    <row r="170" spans="8:102" x14ac:dyDescent="0.2">
      <c r="H170" s="5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  <c r="AL170" s="6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X170" s="6"/>
      <c r="AY170" s="6"/>
      <c r="AZ170" s="6"/>
      <c r="BA170" s="6"/>
      <c r="BB170" s="6"/>
      <c r="BC170" s="6"/>
      <c r="BD170" s="6"/>
      <c r="BE170" s="6"/>
      <c r="BF170" s="6"/>
      <c r="BG170" s="6"/>
      <c r="BH170" s="6"/>
      <c r="BI170" s="6"/>
      <c r="BJ170" s="6"/>
      <c r="BK170" s="6"/>
      <c r="BL170" s="6"/>
      <c r="BM170" s="6"/>
      <c r="BN170" s="6"/>
      <c r="BO170" s="6"/>
      <c r="BP170" s="6"/>
      <c r="BQ170" s="6"/>
      <c r="BR170" s="6"/>
      <c r="BS170" s="6"/>
      <c r="BT170" s="6"/>
      <c r="BU170" s="6"/>
      <c r="BV170" s="6"/>
      <c r="BW170" s="6"/>
      <c r="BX170" s="6"/>
      <c r="BY170" s="6"/>
      <c r="BZ170" s="6"/>
      <c r="CA170" s="6"/>
      <c r="CB170" s="6"/>
      <c r="CC170" s="6"/>
      <c r="CD170" s="6"/>
      <c r="CE170" s="6"/>
      <c r="CF170" s="6"/>
      <c r="CG170" s="6"/>
      <c r="CH170" s="6"/>
      <c r="CI170" s="6"/>
      <c r="CJ170" s="6"/>
      <c r="CK170" s="6"/>
      <c r="CL170" s="6"/>
      <c r="CM170" s="6"/>
      <c r="CN170" s="6"/>
      <c r="CO170" s="6"/>
      <c r="CP170" s="6"/>
      <c r="CQ170" s="6"/>
      <c r="CR170" s="6"/>
      <c r="CS170" s="6"/>
      <c r="CT170" s="6"/>
      <c r="CU170" s="6"/>
      <c r="CV170" s="6"/>
      <c r="CW170" s="6"/>
      <c r="CX170" s="6"/>
    </row>
  </sheetData>
  <sheetProtection algorithmName="SHA-512" hashValue="Atik9oF5IVLxEJBWG1ODLz5RmI2Dizpev3NggI75FqXO5W+l4g++naJcEyEY7YYe75k7dG787WqCZ175kSGaEA==" saltValue="6TR3ZDo8PEjPb3DfcycZRA==" spinCount="100000" sheet="1" objects="1" scenarios="1" selectLockedCells="1"/>
  <mergeCells count="141">
    <mergeCell ref="C31:E31"/>
    <mergeCell ref="B70:E70"/>
    <mergeCell ref="B40:E40"/>
    <mergeCell ref="D1:E1"/>
    <mergeCell ref="B30:G30"/>
    <mergeCell ref="B29:G29"/>
    <mergeCell ref="C11:E11"/>
    <mergeCell ref="C10:E10"/>
    <mergeCell ref="C12:E12"/>
    <mergeCell ref="C13:E13"/>
    <mergeCell ref="C21:E21"/>
    <mergeCell ref="C22:E22"/>
    <mergeCell ref="C23:E23"/>
    <mergeCell ref="C24:E24"/>
    <mergeCell ref="C25:E25"/>
    <mergeCell ref="C15:E15"/>
    <mergeCell ref="C16:E16"/>
    <mergeCell ref="C17:E17"/>
    <mergeCell ref="C18:E18"/>
    <mergeCell ref="C19:E19"/>
    <mergeCell ref="C26:E26"/>
    <mergeCell ref="D3:E3"/>
    <mergeCell ref="D2:E2"/>
    <mergeCell ref="C14:E14"/>
    <mergeCell ref="C20:E20"/>
    <mergeCell ref="B7:G7"/>
    <mergeCell ref="B6:G6"/>
    <mergeCell ref="B34:E34"/>
    <mergeCell ref="B33:E33"/>
    <mergeCell ref="B35:E35"/>
    <mergeCell ref="B36:E36"/>
    <mergeCell ref="B37:E37"/>
    <mergeCell ref="B38:E38"/>
    <mergeCell ref="B39:E39"/>
    <mergeCell ref="B41:E41"/>
    <mergeCell ref="B42:E42"/>
    <mergeCell ref="B43:E43"/>
    <mergeCell ref="B44:E44"/>
    <mergeCell ref="B45:E45"/>
    <mergeCell ref="B46:E46"/>
    <mergeCell ref="B50:E50"/>
    <mergeCell ref="B52:E52"/>
    <mergeCell ref="B57:E57"/>
    <mergeCell ref="B56:E56"/>
    <mergeCell ref="B64:E64"/>
    <mergeCell ref="B60:G60"/>
    <mergeCell ref="B49:G49"/>
    <mergeCell ref="B48:G48"/>
    <mergeCell ref="B59:G59"/>
    <mergeCell ref="B53:E53"/>
    <mergeCell ref="B54:E54"/>
    <mergeCell ref="B55:E55"/>
    <mergeCell ref="B58:E58"/>
    <mergeCell ref="B61:E61"/>
    <mergeCell ref="B63:E63"/>
    <mergeCell ref="B65:E65"/>
    <mergeCell ref="B66:E66"/>
    <mergeCell ref="B67:E67"/>
    <mergeCell ref="B68:E68"/>
    <mergeCell ref="B69:E69"/>
    <mergeCell ref="B71:E71"/>
    <mergeCell ref="B72:E72"/>
    <mergeCell ref="B73:E73"/>
    <mergeCell ref="B74:E74"/>
    <mergeCell ref="B75:E75"/>
    <mergeCell ref="B76:E76"/>
    <mergeCell ref="B77:E77"/>
    <mergeCell ref="B82:E82"/>
    <mergeCell ref="B83:E83"/>
    <mergeCell ref="B84:E84"/>
    <mergeCell ref="B85:E85"/>
    <mergeCell ref="B86:E86"/>
    <mergeCell ref="B87:E87"/>
    <mergeCell ref="B81:G81"/>
    <mergeCell ref="B80:G80"/>
    <mergeCell ref="B79:G79"/>
    <mergeCell ref="B88:E88"/>
    <mergeCell ref="B89:E89"/>
    <mergeCell ref="B90:E90"/>
    <mergeCell ref="B91:E91"/>
    <mergeCell ref="B92:E92"/>
    <mergeCell ref="B96:E96"/>
    <mergeCell ref="B98:E98"/>
    <mergeCell ref="B99:E99"/>
    <mergeCell ref="B100:E100"/>
    <mergeCell ref="B95:G95"/>
    <mergeCell ref="B94:G94"/>
    <mergeCell ref="B93:G93"/>
    <mergeCell ref="B101:E101"/>
    <mergeCell ref="B102:E102"/>
    <mergeCell ref="B103:E103"/>
    <mergeCell ref="B104:E104"/>
    <mergeCell ref="B105:E105"/>
    <mergeCell ref="B106:E106"/>
    <mergeCell ref="B107:E107"/>
    <mergeCell ref="B109:E109"/>
    <mergeCell ref="B110:E110"/>
    <mergeCell ref="B127:E127"/>
    <mergeCell ref="B142:E142"/>
    <mergeCell ref="B128:E128"/>
    <mergeCell ref="B129:E129"/>
    <mergeCell ref="B130:E130"/>
    <mergeCell ref="B131:E131"/>
    <mergeCell ref="B111:E111"/>
    <mergeCell ref="B112:E112"/>
    <mergeCell ref="B113:E113"/>
    <mergeCell ref="B114:E114"/>
    <mergeCell ref="B132:E132"/>
    <mergeCell ref="B133:E133"/>
    <mergeCell ref="B115:E115"/>
    <mergeCell ref="B116:E116"/>
    <mergeCell ref="B117:E117"/>
    <mergeCell ref="B118:E118"/>
    <mergeCell ref="B119:E119"/>
    <mergeCell ref="B120:E120"/>
    <mergeCell ref="B123:G123"/>
    <mergeCell ref="B122:G122"/>
    <mergeCell ref="B150:E150"/>
    <mergeCell ref="B151:E151"/>
    <mergeCell ref="B152:E152"/>
    <mergeCell ref="B28:E28"/>
    <mergeCell ref="B5:E5"/>
    <mergeCell ref="B47:E47"/>
    <mergeCell ref="B78:E78"/>
    <mergeCell ref="B121:E121"/>
    <mergeCell ref="B139:E139"/>
    <mergeCell ref="B144:E144"/>
    <mergeCell ref="B149:E149"/>
    <mergeCell ref="B134:E134"/>
    <mergeCell ref="B135:E135"/>
    <mergeCell ref="B136:E136"/>
    <mergeCell ref="B137:E137"/>
    <mergeCell ref="B138:E138"/>
    <mergeCell ref="B141:G141"/>
    <mergeCell ref="B140:G140"/>
    <mergeCell ref="B145:E145"/>
    <mergeCell ref="B146:E146"/>
    <mergeCell ref="B147:E147"/>
    <mergeCell ref="B148:E148"/>
    <mergeCell ref="B124:E124"/>
    <mergeCell ref="B126:E126"/>
  </mergeCells>
  <phoneticPr fontId="0" type="noConversion"/>
  <printOptions horizontalCentered="1" gridLinesSet="0"/>
  <pageMargins left="0" right="0" top="1" bottom="1" header="0.5" footer="0.5"/>
  <pageSetup scale="105" orientation="portrait" horizontalDpi="300" verticalDpi="300" r:id="rId1"/>
  <headerFooter alignWithMargins="0"/>
  <rowBreaks count="5" manualBreakCount="5">
    <brk id="46" max="16383" man="1"/>
    <brk id="77" max="16383" man="1"/>
    <brk id="120" max="16383" man="1"/>
    <brk id="270" max="65535" man="1"/>
    <brk id="318" max="65535" man="1"/>
  </rowBreaks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autoPageBreaks="0"/>
  </sheetPr>
  <dimension ref="A1:F30"/>
  <sheetViews>
    <sheetView showGridLines="0" workbookViewId="0">
      <selection sqref="A1:B1"/>
    </sheetView>
  </sheetViews>
  <sheetFormatPr defaultRowHeight="12.75" x14ac:dyDescent="0.2"/>
  <cols>
    <col min="1" max="5" width="12.7109375" style="9" customWidth="1"/>
    <col min="6" max="6" width="2.7109375" style="9" customWidth="1"/>
    <col min="7" max="18" width="12.7109375" style="9" customWidth="1"/>
    <col min="19" max="16384" width="9.140625" style="9"/>
  </cols>
  <sheetData>
    <row r="1" spans="1:6" x14ac:dyDescent="0.2">
      <c r="A1" s="297" t="s">
        <v>116</v>
      </c>
      <c r="B1" s="297"/>
      <c r="C1" s="38"/>
      <c r="D1" s="38"/>
      <c r="E1" s="39"/>
    </row>
    <row r="2" spans="1:6" x14ac:dyDescent="0.2">
      <c r="A2" s="38"/>
      <c r="B2" s="38"/>
      <c r="C2" s="38"/>
      <c r="D2" s="38"/>
      <c r="E2" s="39"/>
    </row>
    <row r="3" spans="1:6" x14ac:dyDescent="0.2">
      <c r="A3" s="269" t="s">
        <v>84</v>
      </c>
      <c r="B3" s="269"/>
      <c r="C3" s="269"/>
      <c r="D3" s="269"/>
      <c r="E3" s="269"/>
      <c r="F3" s="92"/>
    </row>
    <row r="4" spans="1:6" x14ac:dyDescent="0.2">
      <c r="A4" s="269" t="s">
        <v>182</v>
      </c>
      <c r="B4" s="269"/>
      <c r="C4" s="269"/>
      <c r="D4" s="269"/>
      <c r="E4" s="269"/>
      <c r="F4" s="92"/>
    </row>
    <row r="5" spans="1:6" x14ac:dyDescent="0.2">
      <c r="A5" s="298">
        <v>44197</v>
      </c>
      <c r="B5" s="298"/>
      <c r="C5" s="298"/>
      <c r="D5" s="298"/>
      <c r="E5" s="298"/>
      <c r="F5" s="92"/>
    </row>
    <row r="6" spans="1:6" x14ac:dyDescent="0.2">
      <c r="A6" s="10"/>
      <c r="B6" s="10"/>
      <c r="C6" s="10"/>
      <c r="D6" s="11"/>
      <c r="E6" s="22"/>
      <c r="F6" s="92"/>
    </row>
    <row r="7" spans="1:6" x14ac:dyDescent="0.2">
      <c r="A7" s="278" t="s">
        <v>8</v>
      </c>
      <c r="B7" s="278"/>
      <c r="C7" s="278"/>
      <c r="D7" s="24" t="s">
        <v>9</v>
      </c>
      <c r="E7" s="37" t="s">
        <v>10</v>
      </c>
      <c r="F7" s="92"/>
    </row>
    <row r="8" spans="1:6" x14ac:dyDescent="0.2">
      <c r="A8" s="271" t="s">
        <v>11</v>
      </c>
      <c r="B8" s="271"/>
      <c r="C8" s="271"/>
      <c r="D8" s="95">
        <v>30000</v>
      </c>
      <c r="E8" s="140"/>
      <c r="F8" s="92"/>
    </row>
    <row r="9" spans="1:6" x14ac:dyDescent="0.2">
      <c r="A9" s="271" t="s">
        <v>12</v>
      </c>
      <c r="B9" s="271"/>
      <c r="C9" s="271"/>
      <c r="D9" s="95">
        <v>15000</v>
      </c>
      <c r="E9" s="140"/>
      <c r="F9" s="92"/>
    </row>
    <row r="10" spans="1:6" x14ac:dyDescent="0.2">
      <c r="A10" s="271" t="s">
        <v>19</v>
      </c>
      <c r="B10" s="271"/>
      <c r="C10" s="271"/>
      <c r="D10" s="95">
        <v>20000</v>
      </c>
      <c r="E10" s="140"/>
      <c r="F10" s="92"/>
    </row>
    <row r="11" spans="1:6" x14ac:dyDescent="0.2">
      <c r="A11" s="271" t="s">
        <v>85</v>
      </c>
      <c r="B11" s="271"/>
      <c r="C11" s="271"/>
      <c r="D11" s="95"/>
      <c r="E11" s="140">
        <v>6000</v>
      </c>
      <c r="F11" s="92"/>
    </row>
    <row r="12" spans="1:6" x14ac:dyDescent="0.2">
      <c r="A12" s="271" t="s">
        <v>86</v>
      </c>
      <c r="B12" s="271"/>
      <c r="C12" s="271"/>
      <c r="D12" s="95"/>
      <c r="E12" s="140">
        <v>9000</v>
      </c>
      <c r="F12" s="92"/>
    </row>
    <row r="13" spans="1:6" x14ac:dyDescent="0.2">
      <c r="A13" s="271" t="s">
        <v>105</v>
      </c>
      <c r="B13" s="271"/>
      <c r="C13" s="271"/>
      <c r="D13" s="95"/>
      <c r="E13" s="140">
        <v>40500</v>
      </c>
      <c r="F13" s="92"/>
    </row>
    <row r="14" spans="1:6" x14ac:dyDescent="0.2">
      <c r="A14" s="271" t="s">
        <v>23</v>
      </c>
      <c r="B14" s="271"/>
      <c r="C14" s="271"/>
      <c r="D14" s="95"/>
      <c r="E14" s="140">
        <v>9500</v>
      </c>
      <c r="F14" s="92"/>
    </row>
    <row r="15" spans="1:6" ht="13.5" thickBot="1" x14ac:dyDescent="0.25">
      <c r="A15" s="271" t="s">
        <v>87</v>
      </c>
      <c r="B15" s="271"/>
      <c r="C15" s="271"/>
      <c r="D15" s="141">
        <f>SUM(D8:D14)</f>
        <v>65000</v>
      </c>
      <c r="E15" s="142">
        <f>SUM(E8:E14)</f>
        <v>65000</v>
      </c>
      <c r="F15" s="92"/>
    </row>
    <row r="16" spans="1:6" ht="13.5" thickTop="1" x14ac:dyDescent="0.2">
      <c r="A16" s="271"/>
      <c r="B16" s="271"/>
      <c r="C16" s="271"/>
      <c r="D16" s="12"/>
      <c r="E16" s="17"/>
      <c r="F16" s="92"/>
    </row>
    <row r="17" spans="1:6" x14ac:dyDescent="0.2">
      <c r="A17" s="272" t="s">
        <v>33</v>
      </c>
      <c r="B17" s="272"/>
      <c r="C17" s="272"/>
      <c r="D17" s="12"/>
      <c r="E17" s="17"/>
      <c r="F17" s="92"/>
    </row>
    <row r="18" spans="1:6" x14ac:dyDescent="0.2">
      <c r="A18" s="312" t="s">
        <v>220</v>
      </c>
      <c r="B18" s="271"/>
      <c r="C18" s="271"/>
      <c r="D18" s="98">
        <v>100000</v>
      </c>
      <c r="E18" s="17"/>
      <c r="F18" s="92"/>
    </row>
    <row r="19" spans="1:6" x14ac:dyDescent="0.2">
      <c r="A19" s="312" t="s">
        <v>221</v>
      </c>
      <c r="B19" s="271"/>
      <c r="C19" s="271"/>
      <c r="D19" s="98">
        <v>30000</v>
      </c>
      <c r="E19" s="17"/>
      <c r="F19" s="92"/>
    </row>
    <row r="20" spans="1:6" x14ac:dyDescent="0.2">
      <c r="A20" s="271" t="s">
        <v>124</v>
      </c>
      <c r="B20" s="271"/>
      <c r="C20" s="271"/>
      <c r="D20" s="98">
        <v>27300</v>
      </c>
      <c r="E20" s="17"/>
      <c r="F20" s="92"/>
    </row>
    <row r="21" spans="1:6" x14ac:dyDescent="0.2">
      <c r="A21" s="271" t="s">
        <v>125</v>
      </c>
      <c r="B21" s="271"/>
      <c r="C21" s="271"/>
      <c r="D21" s="98">
        <v>10000</v>
      </c>
      <c r="E21" s="17"/>
      <c r="F21" s="92"/>
    </row>
    <row r="22" spans="1:6" x14ac:dyDescent="0.2">
      <c r="A22" s="271" t="s">
        <v>120</v>
      </c>
      <c r="B22" s="271"/>
      <c r="C22" s="271"/>
      <c r="D22" s="98">
        <v>50000</v>
      </c>
      <c r="E22" s="17"/>
      <c r="F22" s="92"/>
    </row>
    <row r="23" spans="1:6" x14ac:dyDescent="0.2">
      <c r="A23" s="312" t="s">
        <v>222</v>
      </c>
      <c r="B23" s="271"/>
      <c r="C23" s="271"/>
      <c r="D23" s="98">
        <v>9000</v>
      </c>
      <c r="E23" s="17"/>
      <c r="F23" s="92"/>
    </row>
    <row r="24" spans="1:6" x14ac:dyDescent="0.2">
      <c r="A24" s="271" t="s">
        <v>121</v>
      </c>
      <c r="B24" s="271"/>
      <c r="C24" s="271"/>
      <c r="D24" s="98">
        <v>24000</v>
      </c>
      <c r="E24" s="17"/>
      <c r="F24" s="92"/>
    </row>
    <row r="25" spans="1:6" x14ac:dyDescent="0.2">
      <c r="A25" s="271" t="s">
        <v>122</v>
      </c>
      <c r="B25" s="271"/>
      <c r="C25" s="271"/>
      <c r="D25" s="98">
        <v>15000</v>
      </c>
      <c r="E25" s="17"/>
      <c r="F25" s="92"/>
    </row>
    <row r="26" spans="1:6" x14ac:dyDescent="0.2">
      <c r="A26" s="271" t="s">
        <v>123</v>
      </c>
      <c r="B26" s="271"/>
      <c r="C26" s="271"/>
      <c r="D26" s="98">
        <v>2500</v>
      </c>
      <c r="E26" s="17"/>
      <c r="F26" s="92"/>
    </row>
    <row r="27" spans="1:6" x14ac:dyDescent="0.2">
      <c r="A27" s="271"/>
      <c r="B27" s="271"/>
      <c r="C27" s="271"/>
      <c r="D27" s="98"/>
      <c r="E27" s="17"/>
      <c r="F27" s="92"/>
    </row>
    <row r="28" spans="1:6" x14ac:dyDescent="0.2">
      <c r="A28" s="271" t="s">
        <v>90</v>
      </c>
      <c r="B28" s="271"/>
      <c r="C28" s="271"/>
      <c r="D28" s="98">
        <v>1000</v>
      </c>
      <c r="E28" s="17"/>
      <c r="F28" s="92"/>
    </row>
    <row r="29" spans="1:6" x14ac:dyDescent="0.2">
      <c r="A29" s="271" t="s">
        <v>34</v>
      </c>
      <c r="B29" s="271"/>
      <c r="C29" s="271"/>
      <c r="D29" s="98">
        <v>2000</v>
      </c>
      <c r="E29" s="17"/>
      <c r="F29" s="92"/>
    </row>
    <row r="30" spans="1:6" x14ac:dyDescent="0.2">
      <c r="A30" s="271"/>
      <c r="B30" s="271"/>
      <c r="C30" s="271"/>
      <c r="D30" s="92"/>
      <c r="E30" s="92"/>
      <c r="F30" s="92"/>
    </row>
  </sheetData>
  <sheetProtection selectLockedCells="1" selectUnlockedCells="1"/>
  <mergeCells count="28">
    <mergeCell ref="A23:C23"/>
    <mergeCell ref="A28:C28"/>
    <mergeCell ref="A29:C29"/>
    <mergeCell ref="A16:C16"/>
    <mergeCell ref="A15:C15"/>
    <mergeCell ref="A22:C22"/>
    <mergeCell ref="A21:C21"/>
    <mergeCell ref="A30:C30"/>
    <mergeCell ref="A27:C27"/>
    <mergeCell ref="A26:C26"/>
    <mergeCell ref="A25:C25"/>
    <mergeCell ref="A24:C24"/>
    <mergeCell ref="A20:C20"/>
    <mergeCell ref="A19:C19"/>
    <mergeCell ref="A1:B1"/>
    <mergeCell ref="A3:E3"/>
    <mergeCell ref="A5:E5"/>
    <mergeCell ref="A4:E4"/>
    <mergeCell ref="A12:C12"/>
    <mergeCell ref="A7:C7"/>
    <mergeCell ref="A11:C11"/>
    <mergeCell ref="A10:C10"/>
    <mergeCell ref="A9:C9"/>
    <mergeCell ref="A8:C8"/>
    <mergeCell ref="A13:C13"/>
    <mergeCell ref="A17:C17"/>
    <mergeCell ref="A18:C18"/>
    <mergeCell ref="A14:C14"/>
  </mergeCells>
  <phoneticPr fontId="3" type="noConversion"/>
  <printOptions horizontalCentered="1"/>
  <pageMargins left="0.75" right="0.75" top="1" bottom="1" header="0.5" footer="0.5"/>
  <pageSetup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autoPageBreaks="0"/>
  </sheetPr>
  <dimension ref="A1:CX92"/>
  <sheetViews>
    <sheetView showGridLines="0" zoomScaleNormal="100" workbookViewId="0">
      <selection activeCell="D1" sqref="D1:E1"/>
    </sheetView>
  </sheetViews>
  <sheetFormatPr defaultRowHeight="12.75" x14ac:dyDescent="0.2"/>
  <cols>
    <col min="1" max="1" width="2.7109375" style="6" customWidth="1"/>
    <col min="2" max="2" width="7" style="6" customWidth="1"/>
    <col min="3" max="8" width="12.7109375" style="6" customWidth="1"/>
    <col min="9" max="18" width="12.7109375" style="5" customWidth="1"/>
    <col min="19" max="102" width="9.140625" style="5"/>
    <col min="103" max="16384" width="9.140625" style="6"/>
  </cols>
  <sheetData>
    <row r="1" spans="1:12" x14ac:dyDescent="0.2">
      <c r="C1" s="7" t="s">
        <v>0</v>
      </c>
      <c r="D1" s="266" t="s">
        <v>3</v>
      </c>
      <c r="E1" s="266"/>
      <c r="H1" s="139"/>
    </row>
    <row r="2" spans="1:12" x14ac:dyDescent="0.2">
      <c r="B2" s="5"/>
      <c r="C2" s="7" t="s">
        <v>2</v>
      </c>
      <c r="D2" s="266" t="s">
        <v>107</v>
      </c>
      <c r="E2" s="266"/>
      <c r="H2" s="139"/>
    </row>
    <row r="3" spans="1:12" x14ac:dyDescent="0.2">
      <c r="B3" s="5"/>
      <c r="D3" s="267" t="s">
        <v>183</v>
      </c>
      <c r="E3" s="267"/>
      <c r="H3" s="138"/>
    </row>
    <row r="4" spans="1:12" x14ac:dyDescent="0.2">
      <c r="B4" s="5"/>
      <c r="C4" s="5"/>
      <c r="D4" s="5"/>
      <c r="E4" s="5"/>
      <c r="F4" s="5"/>
      <c r="H4" s="5"/>
    </row>
    <row r="5" spans="1:12" x14ac:dyDescent="0.2">
      <c r="A5" s="241"/>
      <c r="B5" s="301" t="s">
        <v>147</v>
      </c>
      <c r="C5" s="272"/>
      <c r="D5" s="272"/>
      <c r="E5" s="272"/>
      <c r="F5" s="16"/>
      <c r="G5" s="43"/>
      <c r="H5" s="16"/>
    </row>
    <row r="6" spans="1:12" x14ac:dyDescent="0.2">
      <c r="A6" s="241"/>
      <c r="B6" s="269" t="s">
        <v>184</v>
      </c>
      <c r="C6" s="269"/>
      <c r="D6" s="269"/>
      <c r="E6" s="269"/>
      <c r="F6" s="269"/>
      <c r="G6" s="269"/>
      <c r="H6" s="16"/>
    </row>
    <row r="7" spans="1:12" x14ac:dyDescent="0.2">
      <c r="A7" s="241"/>
      <c r="B7" s="268" t="s">
        <v>109</v>
      </c>
      <c r="C7" s="268"/>
      <c r="D7" s="268"/>
      <c r="E7" s="268"/>
      <c r="F7" s="268"/>
      <c r="G7" s="268"/>
      <c r="H7" s="16"/>
    </row>
    <row r="8" spans="1:12" x14ac:dyDescent="0.2">
      <c r="A8" s="241"/>
      <c r="B8" s="16"/>
      <c r="C8" s="291"/>
      <c r="D8" s="291"/>
      <c r="E8" s="291"/>
      <c r="F8" s="16"/>
      <c r="G8" s="16"/>
      <c r="H8" s="16"/>
    </row>
    <row r="9" spans="1:12" x14ac:dyDescent="0.2">
      <c r="A9" s="241"/>
      <c r="B9" s="102" t="s">
        <v>117</v>
      </c>
      <c r="C9" s="36" t="s">
        <v>110</v>
      </c>
      <c r="D9" s="36"/>
      <c r="E9" s="36"/>
      <c r="F9" s="102" t="s">
        <v>111</v>
      </c>
      <c r="G9" s="102" t="s">
        <v>112</v>
      </c>
      <c r="H9" s="16"/>
    </row>
    <row r="10" spans="1:12" x14ac:dyDescent="0.2">
      <c r="A10" s="241"/>
      <c r="B10" s="41" t="s">
        <v>118</v>
      </c>
      <c r="C10" s="300" t="s">
        <v>28</v>
      </c>
      <c r="D10" s="300"/>
      <c r="E10" s="300"/>
      <c r="F10" s="143">
        <f>50000/50</f>
        <v>1000</v>
      </c>
      <c r="G10" s="144"/>
      <c r="H10" s="16"/>
      <c r="L10" s="247"/>
    </row>
    <row r="11" spans="1:12" x14ac:dyDescent="0.2">
      <c r="A11" s="241"/>
      <c r="B11" s="41"/>
      <c r="C11" s="291" t="s">
        <v>197</v>
      </c>
      <c r="D11" s="291"/>
      <c r="E11" s="291"/>
      <c r="F11" s="144"/>
      <c r="G11" s="143">
        <f>F10</f>
        <v>1000</v>
      </c>
      <c r="H11" s="130" t="str">
        <f>IF(G11="","",IF(G11=1000,"«- Correct!","«- Try again!"))</f>
        <v>«- Correct!</v>
      </c>
    </row>
    <row r="12" spans="1:12" x14ac:dyDescent="0.2">
      <c r="A12" s="241"/>
      <c r="B12" s="41" t="s">
        <v>119</v>
      </c>
      <c r="C12" s="291" t="s">
        <v>28</v>
      </c>
      <c r="D12" s="291"/>
      <c r="E12" s="291"/>
      <c r="F12" s="143">
        <f>100000*0.1</f>
        <v>10000</v>
      </c>
      <c r="G12" s="144"/>
      <c r="H12" s="16"/>
    </row>
    <row r="13" spans="1:12" x14ac:dyDescent="0.2">
      <c r="A13" s="241"/>
      <c r="B13" s="41"/>
      <c r="C13" s="312" t="s">
        <v>231</v>
      </c>
      <c r="D13" s="291"/>
      <c r="E13" s="291"/>
      <c r="F13" s="144"/>
      <c r="G13" s="147">
        <f>F12</f>
        <v>10000</v>
      </c>
      <c r="H13" s="130" t="str">
        <f>IF(G13="","",IF(G13=10000,"«- Correct!","«- Try again!"))</f>
        <v>«- Correct!</v>
      </c>
    </row>
    <row r="14" spans="1:12" x14ac:dyDescent="0.2">
      <c r="A14" s="241"/>
      <c r="B14" s="42" t="s">
        <v>128</v>
      </c>
      <c r="C14" s="291" t="s">
        <v>31</v>
      </c>
      <c r="D14" s="291"/>
      <c r="E14" s="291"/>
      <c r="F14" s="143">
        <v>1000</v>
      </c>
      <c r="G14" s="146"/>
      <c r="H14" s="16"/>
    </row>
    <row r="15" spans="1:12" x14ac:dyDescent="0.2">
      <c r="A15" s="241"/>
      <c r="B15" s="42"/>
      <c r="C15" s="291" t="s">
        <v>198</v>
      </c>
      <c r="D15" s="291"/>
      <c r="E15" s="291"/>
      <c r="F15" s="144"/>
      <c r="G15" s="147">
        <f>F14</f>
        <v>1000</v>
      </c>
      <c r="H15" s="130" t="str">
        <f>IF(G15="","",IF(G15=1000,"«- Correct!","«- Try again!"))</f>
        <v>«- Correct!</v>
      </c>
    </row>
    <row r="16" spans="1:12" x14ac:dyDescent="0.2">
      <c r="A16" s="241"/>
      <c r="B16" s="42" t="s">
        <v>129</v>
      </c>
      <c r="C16" s="291" t="s">
        <v>89</v>
      </c>
      <c r="D16" s="291"/>
      <c r="E16" s="291"/>
      <c r="F16" s="143">
        <v>1500</v>
      </c>
      <c r="G16" s="146"/>
      <c r="H16" s="16"/>
    </row>
    <row r="17" spans="1:8" x14ac:dyDescent="0.2">
      <c r="A17" s="241"/>
      <c r="B17" s="42"/>
      <c r="C17" s="291" t="s">
        <v>199</v>
      </c>
      <c r="D17" s="291"/>
      <c r="E17" s="291"/>
      <c r="F17" s="144"/>
      <c r="G17" s="143">
        <f>F16</f>
        <v>1500</v>
      </c>
      <c r="H17" s="130" t="str">
        <f>IF(G17="","",IF(G17=1500,"«- Correct!","«- Try again!"))</f>
        <v>«- Correct!</v>
      </c>
    </row>
    <row r="18" spans="1:8" x14ac:dyDescent="0.2">
      <c r="A18" s="241"/>
      <c r="B18" s="42" t="s">
        <v>130</v>
      </c>
      <c r="C18" s="291" t="s">
        <v>188</v>
      </c>
      <c r="D18" s="291"/>
      <c r="E18" s="291"/>
      <c r="F18" s="143">
        <v>1200</v>
      </c>
      <c r="G18" s="146"/>
      <c r="H18" s="16"/>
    </row>
    <row r="19" spans="1:8" x14ac:dyDescent="0.2">
      <c r="A19" s="241"/>
      <c r="B19" s="42"/>
      <c r="C19" s="291" t="s">
        <v>228</v>
      </c>
      <c r="D19" s="291"/>
      <c r="E19" s="291"/>
      <c r="F19" s="144"/>
      <c r="G19" s="147">
        <f>F18</f>
        <v>1200</v>
      </c>
      <c r="H19" s="130" t="str">
        <f>IF(G19="","",IF(G19=1200,"«- Correct!","«- Try again!"))</f>
        <v>«- Correct!</v>
      </c>
    </row>
    <row r="20" spans="1:8" x14ac:dyDescent="0.2">
      <c r="A20" s="241"/>
      <c r="B20" s="42"/>
      <c r="C20" s="291"/>
      <c r="D20" s="291"/>
      <c r="E20" s="291"/>
      <c r="F20" s="40"/>
      <c r="G20" s="91"/>
      <c r="H20" s="16"/>
    </row>
    <row r="21" spans="1:8" x14ac:dyDescent="0.2">
      <c r="A21" s="9"/>
      <c r="C21" s="299"/>
      <c r="D21" s="299"/>
      <c r="E21" s="299"/>
      <c r="H21" s="90"/>
    </row>
    <row r="22" spans="1:8" x14ac:dyDescent="0.2">
      <c r="A22" s="241"/>
      <c r="B22" s="272" t="s">
        <v>148</v>
      </c>
      <c r="C22" s="272"/>
      <c r="D22" s="272"/>
      <c r="E22" s="272"/>
      <c r="F22" s="16"/>
      <c r="G22" s="16"/>
      <c r="H22" s="16"/>
    </row>
    <row r="23" spans="1:8" x14ac:dyDescent="0.2">
      <c r="A23" s="241"/>
      <c r="B23" s="269" t="s">
        <v>184</v>
      </c>
      <c r="C23" s="269"/>
      <c r="D23" s="269"/>
      <c r="E23" s="269"/>
      <c r="F23" s="269"/>
      <c r="G23" s="269"/>
      <c r="H23" s="16"/>
    </row>
    <row r="24" spans="1:8" x14ac:dyDescent="0.2">
      <c r="A24" s="241"/>
      <c r="B24" s="268" t="s">
        <v>14</v>
      </c>
      <c r="C24" s="268"/>
      <c r="D24" s="268"/>
      <c r="E24" s="268"/>
      <c r="F24" s="268"/>
      <c r="G24" s="268"/>
      <c r="H24" s="16"/>
    </row>
    <row r="25" spans="1:8" x14ac:dyDescent="0.2">
      <c r="A25" s="241"/>
      <c r="B25" s="291"/>
      <c r="C25" s="291"/>
      <c r="D25" s="291"/>
      <c r="E25" s="291"/>
      <c r="F25" s="16"/>
      <c r="G25" s="16"/>
      <c r="H25" s="16"/>
    </row>
    <row r="26" spans="1:8" x14ac:dyDescent="0.2">
      <c r="A26" s="241"/>
      <c r="B26" s="149" t="s">
        <v>8</v>
      </c>
      <c r="C26" s="150"/>
      <c r="D26" s="150"/>
      <c r="E26" s="150"/>
      <c r="F26" s="137" t="s">
        <v>9</v>
      </c>
      <c r="G26" s="137" t="s">
        <v>10</v>
      </c>
      <c r="H26" s="16"/>
    </row>
    <row r="27" spans="1:8" x14ac:dyDescent="0.2">
      <c r="A27" s="241"/>
      <c r="B27" s="291" t="s">
        <v>11</v>
      </c>
      <c r="C27" s="291"/>
      <c r="D27" s="291"/>
      <c r="E27" s="291"/>
      <c r="F27" s="143">
        <v>8000</v>
      </c>
      <c r="G27" s="155"/>
      <c r="H27" s="16"/>
    </row>
    <row r="28" spans="1:8" x14ac:dyDescent="0.2">
      <c r="A28" s="241"/>
      <c r="B28" s="291" t="s">
        <v>12</v>
      </c>
      <c r="C28" s="291"/>
      <c r="D28" s="291"/>
      <c r="E28" s="291"/>
      <c r="F28" s="134">
        <v>9000</v>
      </c>
      <c r="G28" s="156"/>
      <c r="H28" s="16"/>
    </row>
    <row r="29" spans="1:8" x14ac:dyDescent="0.2">
      <c r="A29" s="241"/>
      <c r="B29" s="291" t="s">
        <v>15</v>
      </c>
      <c r="C29" s="291"/>
      <c r="D29" s="291"/>
      <c r="E29" s="291"/>
      <c r="F29" s="134">
        <v>2000</v>
      </c>
      <c r="G29" s="156"/>
      <c r="H29" s="16"/>
    </row>
    <row r="30" spans="1:8" x14ac:dyDescent="0.2">
      <c r="A30" s="241"/>
      <c r="B30" s="291" t="s">
        <v>185</v>
      </c>
      <c r="C30" s="291"/>
      <c r="D30" s="291"/>
      <c r="E30" s="291"/>
      <c r="F30" s="134">
        <v>200000</v>
      </c>
      <c r="G30" s="156"/>
      <c r="H30" s="16"/>
    </row>
    <row r="31" spans="1:8" x14ac:dyDescent="0.2">
      <c r="A31" s="241"/>
      <c r="B31" s="291" t="s">
        <v>186</v>
      </c>
      <c r="C31" s="291"/>
      <c r="D31" s="291"/>
      <c r="E31" s="291"/>
      <c r="F31" s="134">
        <v>50000</v>
      </c>
      <c r="G31" s="156"/>
      <c r="H31" s="16"/>
    </row>
    <row r="32" spans="1:8" x14ac:dyDescent="0.2">
      <c r="A32" s="241"/>
      <c r="B32" s="291" t="s">
        <v>187</v>
      </c>
      <c r="C32" s="291"/>
      <c r="D32" s="291"/>
      <c r="E32" s="291"/>
      <c r="F32" s="134"/>
      <c r="G32" s="156">
        <v>21000</v>
      </c>
      <c r="H32" s="16"/>
    </row>
    <row r="33" spans="1:8" x14ac:dyDescent="0.2">
      <c r="A33" s="241"/>
      <c r="B33" s="312" t="s">
        <v>207</v>
      </c>
      <c r="C33" s="291"/>
      <c r="D33" s="291"/>
      <c r="E33" s="291"/>
      <c r="F33" s="134">
        <v>100000</v>
      </c>
      <c r="G33" s="156"/>
      <c r="H33" s="16"/>
    </row>
    <row r="34" spans="1:8" x14ac:dyDescent="0.2">
      <c r="A34" s="241"/>
      <c r="B34" s="312" t="s">
        <v>232</v>
      </c>
      <c r="C34" s="291"/>
      <c r="D34" s="291"/>
      <c r="E34" s="291"/>
      <c r="F34" s="134"/>
      <c r="G34" s="156">
        <v>50000</v>
      </c>
      <c r="H34" s="16"/>
    </row>
    <row r="35" spans="1:8" x14ac:dyDescent="0.2">
      <c r="A35" s="241"/>
      <c r="B35" s="291" t="s">
        <v>21</v>
      </c>
      <c r="C35" s="291"/>
      <c r="D35" s="291"/>
      <c r="E35" s="291"/>
      <c r="F35" s="134"/>
      <c r="G35" s="156">
        <v>35050</v>
      </c>
      <c r="H35" s="16"/>
    </row>
    <row r="36" spans="1:8" x14ac:dyDescent="0.2">
      <c r="A36" s="241"/>
      <c r="B36" s="291" t="s">
        <v>86</v>
      </c>
      <c r="C36" s="291"/>
      <c r="D36" s="291"/>
      <c r="E36" s="291"/>
      <c r="F36" s="134"/>
      <c r="G36" s="156">
        <v>1500</v>
      </c>
      <c r="H36" s="16"/>
    </row>
    <row r="37" spans="1:8" x14ac:dyDescent="0.2">
      <c r="A37" s="241"/>
      <c r="B37" s="273" t="s">
        <v>226</v>
      </c>
      <c r="C37" s="291"/>
      <c r="D37" s="291"/>
      <c r="E37" s="291"/>
      <c r="F37" s="134"/>
      <c r="G37" s="156">
        <v>1200</v>
      </c>
      <c r="H37" s="16"/>
    </row>
    <row r="38" spans="1:8" x14ac:dyDescent="0.2">
      <c r="A38" s="241"/>
      <c r="B38" s="291" t="s">
        <v>105</v>
      </c>
      <c r="C38" s="291"/>
      <c r="D38" s="291"/>
      <c r="E38" s="291"/>
      <c r="F38" s="134"/>
      <c r="G38" s="156">
        <v>200000</v>
      </c>
      <c r="H38" s="16"/>
    </row>
    <row r="39" spans="1:8" x14ac:dyDescent="0.2">
      <c r="A39" s="241"/>
      <c r="B39" s="291" t="s">
        <v>23</v>
      </c>
      <c r="C39" s="291"/>
      <c r="D39" s="291"/>
      <c r="E39" s="291"/>
      <c r="F39" s="134"/>
      <c r="G39" s="156">
        <v>56450</v>
      </c>
      <c r="H39" s="16"/>
    </row>
    <row r="40" spans="1:8" x14ac:dyDescent="0.2">
      <c r="A40" s="241"/>
      <c r="B40" s="291" t="s">
        <v>88</v>
      </c>
      <c r="C40" s="291"/>
      <c r="D40" s="291"/>
      <c r="E40" s="291"/>
      <c r="F40" s="134"/>
      <c r="G40" s="156">
        <v>90000</v>
      </c>
      <c r="H40" s="16"/>
    </row>
    <row r="41" spans="1:8" x14ac:dyDescent="0.2">
      <c r="A41" s="241"/>
      <c r="B41" s="291" t="s">
        <v>25</v>
      </c>
      <c r="C41" s="291"/>
      <c r="D41" s="291"/>
      <c r="E41" s="291"/>
      <c r="F41" s="134"/>
      <c r="G41" s="156">
        <v>3000</v>
      </c>
      <c r="H41" s="16"/>
    </row>
    <row r="42" spans="1:8" x14ac:dyDescent="0.2">
      <c r="A42" s="241"/>
      <c r="B42" s="291" t="s">
        <v>188</v>
      </c>
      <c r="C42" s="291"/>
      <c r="D42" s="291"/>
      <c r="E42" s="291"/>
      <c r="F42" s="134"/>
      <c r="G42" s="156">
        <v>6300</v>
      </c>
      <c r="H42" s="16"/>
    </row>
    <row r="43" spans="1:8" x14ac:dyDescent="0.2">
      <c r="A43" s="241"/>
      <c r="B43" s="291" t="s">
        <v>89</v>
      </c>
      <c r="C43" s="291"/>
      <c r="D43" s="291"/>
      <c r="E43" s="291"/>
      <c r="F43" s="134">
        <v>38500</v>
      </c>
      <c r="G43" s="156"/>
      <c r="H43" s="16"/>
    </row>
    <row r="44" spans="1:8" x14ac:dyDescent="0.2">
      <c r="A44" s="241"/>
      <c r="B44" s="291" t="s">
        <v>28</v>
      </c>
      <c r="C44" s="291"/>
      <c r="D44" s="291"/>
      <c r="E44" s="291"/>
      <c r="F44" s="148">
        <v>11000</v>
      </c>
      <c r="G44" s="173"/>
      <c r="H44" s="16"/>
    </row>
    <row r="45" spans="1:8" x14ac:dyDescent="0.2">
      <c r="A45" s="241"/>
      <c r="B45" s="291" t="s">
        <v>31</v>
      </c>
      <c r="C45" s="291"/>
      <c r="D45" s="291"/>
      <c r="E45" s="291"/>
      <c r="F45" s="148">
        <v>1000</v>
      </c>
      <c r="G45" s="173"/>
      <c r="H45" s="16"/>
    </row>
    <row r="46" spans="1:8" x14ac:dyDescent="0.2">
      <c r="A46" s="241"/>
      <c r="B46" s="312" t="s">
        <v>229</v>
      </c>
      <c r="C46" s="291"/>
      <c r="D46" s="291"/>
      <c r="E46" s="291"/>
      <c r="F46" s="148">
        <v>30000</v>
      </c>
      <c r="G46" s="173"/>
      <c r="H46" s="16"/>
    </row>
    <row r="47" spans="1:8" x14ac:dyDescent="0.2">
      <c r="A47" s="241"/>
      <c r="B47" s="291" t="s">
        <v>189</v>
      </c>
      <c r="C47" s="291"/>
      <c r="D47" s="291"/>
      <c r="E47" s="291"/>
      <c r="F47" s="151">
        <v>15000</v>
      </c>
      <c r="G47" s="157"/>
      <c r="H47" s="16"/>
    </row>
    <row r="48" spans="1:8" ht="13.5" thickBot="1" x14ac:dyDescent="0.25">
      <c r="A48" s="241"/>
      <c r="B48" s="291" t="s">
        <v>32</v>
      </c>
      <c r="C48" s="291"/>
      <c r="D48" s="291"/>
      <c r="E48" s="291"/>
      <c r="F48" s="153">
        <f>SUM(F27:F47)</f>
        <v>464500</v>
      </c>
      <c r="G48" s="158">
        <f>SUM(G27:G47)</f>
        <v>464500</v>
      </c>
      <c r="H48" s="16"/>
    </row>
    <row r="49" spans="1:8" ht="13.5" thickTop="1" x14ac:dyDescent="0.2">
      <c r="A49" s="241"/>
      <c r="B49" s="291"/>
      <c r="C49" s="291"/>
      <c r="D49" s="291"/>
      <c r="E49" s="291"/>
      <c r="F49" s="32" t="str">
        <f>IF(F48="","",IF(F48=464500,"Correct!","Try again!"))</f>
        <v>Correct!</v>
      </c>
      <c r="G49" s="32" t="str">
        <f>IF(G48="","",IF(G48=464500,"Correct!","Try again!"))</f>
        <v>Correct!</v>
      </c>
      <c r="H49" s="16"/>
    </row>
    <row r="50" spans="1:8" x14ac:dyDescent="0.2">
      <c r="A50" s="9"/>
      <c r="B50" s="5"/>
      <c r="C50" s="5"/>
      <c r="D50" s="5"/>
      <c r="E50" s="5"/>
      <c r="F50" s="33"/>
      <c r="G50" s="33"/>
      <c r="H50" s="90"/>
    </row>
    <row r="51" spans="1:8" x14ac:dyDescent="0.2">
      <c r="A51" s="241"/>
      <c r="B51" s="272" t="s">
        <v>149</v>
      </c>
      <c r="C51" s="272"/>
      <c r="D51" s="272"/>
      <c r="E51" s="272"/>
      <c r="F51" s="16"/>
      <c r="G51" s="16"/>
      <c r="H51" s="16"/>
    </row>
    <row r="52" spans="1:8" x14ac:dyDescent="0.2">
      <c r="A52" s="241"/>
      <c r="B52" s="269" t="s">
        <v>184</v>
      </c>
      <c r="C52" s="269"/>
      <c r="D52" s="269"/>
      <c r="E52" s="269"/>
      <c r="F52" s="269"/>
      <c r="G52" s="269"/>
      <c r="H52" s="16"/>
    </row>
    <row r="53" spans="1:8" x14ac:dyDescent="0.2">
      <c r="A53" s="241"/>
      <c r="B53" s="268" t="s">
        <v>109</v>
      </c>
      <c r="C53" s="268"/>
      <c r="D53" s="268"/>
      <c r="E53" s="268"/>
      <c r="F53" s="268"/>
      <c r="G53" s="268"/>
      <c r="H53" s="16"/>
    </row>
    <row r="54" spans="1:8" x14ac:dyDescent="0.2">
      <c r="A54" s="241"/>
      <c r="B54" s="291"/>
      <c r="C54" s="291"/>
      <c r="D54" s="291"/>
      <c r="E54" s="291"/>
      <c r="F54" s="16"/>
      <c r="G54" s="16"/>
      <c r="H54" s="16"/>
    </row>
    <row r="55" spans="1:8" x14ac:dyDescent="0.2">
      <c r="A55" s="241"/>
      <c r="B55" s="149" t="s">
        <v>110</v>
      </c>
      <c r="C55" s="150"/>
      <c r="D55" s="150"/>
      <c r="E55" s="150"/>
      <c r="F55" s="102" t="s">
        <v>111</v>
      </c>
      <c r="G55" s="102" t="s">
        <v>112</v>
      </c>
      <c r="H55" s="16"/>
    </row>
    <row r="56" spans="1:8" x14ac:dyDescent="0.2">
      <c r="A56" s="241"/>
      <c r="B56" s="291" t="s">
        <v>219</v>
      </c>
      <c r="C56" s="291"/>
      <c r="D56" s="291"/>
      <c r="E56" s="291"/>
      <c r="F56" s="29"/>
      <c r="G56" s="28"/>
      <c r="H56" s="16"/>
    </row>
    <row r="57" spans="1:8" x14ac:dyDescent="0.2">
      <c r="A57" s="241"/>
      <c r="B57" s="291" t="s">
        <v>88</v>
      </c>
      <c r="C57" s="291"/>
      <c r="D57" s="291"/>
      <c r="E57" s="291"/>
      <c r="F57" s="129">
        <f>G40</f>
        <v>90000</v>
      </c>
      <c r="G57" s="130"/>
      <c r="H57" s="16"/>
    </row>
    <row r="58" spans="1:8" x14ac:dyDescent="0.2">
      <c r="A58" s="241"/>
      <c r="B58" s="291" t="s">
        <v>25</v>
      </c>
      <c r="C58" s="291"/>
      <c r="D58" s="291"/>
      <c r="E58" s="291"/>
      <c r="F58" s="129">
        <f>G41</f>
        <v>3000</v>
      </c>
      <c r="G58" s="130"/>
      <c r="H58" s="16"/>
    </row>
    <row r="59" spans="1:8" x14ac:dyDescent="0.2">
      <c r="A59" s="241"/>
      <c r="B59" s="291" t="s">
        <v>188</v>
      </c>
      <c r="C59" s="291"/>
      <c r="D59" s="291"/>
      <c r="E59" s="291"/>
      <c r="F59" s="131">
        <f>G42</f>
        <v>6300</v>
      </c>
      <c r="G59" s="130"/>
      <c r="H59" s="16"/>
    </row>
    <row r="60" spans="1:8" x14ac:dyDescent="0.2">
      <c r="A60" s="241"/>
      <c r="B60" s="291" t="s">
        <v>80</v>
      </c>
      <c r="C60" s="291"/>
      <c r="D60" s="291"/>
      <c r="E60" s="291"/>
      <c r="F60" s="133"/>
      <c r="G60" s="131">
        <f>SUM(F57:F59)</f>
        <v>99300</v>
      </c>
      <c r="H60" s="130" t="str">
        <f>IF(G60="","",IF(G60=99300,"«- Correct!","«- Try again!"))</f>
        <v>«- Correct!</v>
      </c>
    </row>
    <row r="61" spans="1:8" x14ac:dyDescent="0.2">
      <c r="A61" s="241"/>
      <c r="B61" s="291"/>
      <c r="C61" s="291"/>
      <c r="D61" s="291"/>
      <c r="E61" s="291"/>
      <c r="F61" s="133"/>
      <c r="G61" s="132"/>
      <c r="H61" s="16"/>
    </row>
    <row r="62" spans="1:8" x14ac:dyDescent="0.2">
      <c r="A62" s="241"/>
      <c r="B62" s="291" t="s">
        <v>23</v>
      </c>
      <c r="C62" s="291"/>
      <c r="D62" s="291"/>
      <c r="E62" s="291"/>
      <c r="F62" s="131">
        <f>SUM(G63:G67)</f>
        <v>95500</v>
      </c>
      <c r="G62" s="130" t="str">
        <f>IF(F62="","",IF(F62=95500,"«- Correct!","«- Try again!"))</f>
        <v>«- Correct!</v>
      </c>
      <c r="H62" s="16"/>
    </row>
    <row r="63" spans="1:8" x14ac:dyDescent="0.2">
      <c r="A63" s="241"/>
      <c r="B63" s="291" t="s">
        <v>91</v>
      </c>
      <c r="C63" s="291"/>
      <c r="D63" s="291"/>
      <c r="E63" s="291"/>
      <c r="F63" s="133"/>
      <c r="G63" s="129">
        <f>F43</f>
        <v>38500</v>
      </c>
      <c r="H63" s="16"/>
    </row>
    <row r="64" spans="1:8" x14ac:dyDescent="0.2">
      <c r="A64" s="241"/>
      <c r="B64" s="291" t="s">
        <v>46</v>
      </c>
      <c r="C64" s="291"/>
      <c r="D64" s="291"/>
      <c r="E64" s="291"/>
      <c r="F64" s="133"/>
      <c r="G64" s="129">
        <f>F44</f>
        <v>11000</v>
      </c>
      <c r="H64" s="16"/>
    </row>
    <row r="65" spans="1:8" x14ac:dyDescent="0.2">
      <c r="A65" s="241"/>
      <c r="B65" s="291" t="s">
        <v>49</v>
      </c>
      <c r="C65" s="291"/>
      <c r="D65" s="291"/>
      <c r="E65" s="291"/>
      <c r="F65" s="133"/>
      <c r="G65" s="129">
        <f>F45</f>
        <v>1000</v>
      </c>
      <c r="H65" s="16"/>
    </row>
    <row r="66" spans="1:8" x14ac:dyDescent="0.2">
      <c r="A66" s="241"/>
      <c r="B66" s="312" t="s">
        <v>230</v>
      </c>
      <c r="C66" s="291"/>
      <c r="D66" s="291"/>
      <c r="E66" s="291"/>
      <c r="F66" s="133"/>
      <c r="G66" s="129">
        <f>F46</f>
        <v>30000</v>
      </c>
      <c r="H66" s="16"/>
    </row>
    <row r="67" spans="1:8" x14ac:dyDescent="0.2">
      <c r="A67" s="241"/>
      <c r="B67" s="291" t="s">
        <v>200</v>
      </c>
      <c r="C67" s="291"/>
      <c r="D67" s="291"/>
      <c r="E67" s="291"/>
      <c r="F67" s="133"/>
      <c r="G67" s="131">
        <f>F47</f>
        <v>15000</v>
      </c>
      <c r="H67" s="16"/>
    </row>
    <row r="68" spans="1:8" x14ac:dyDescent="0.2">
      <c r="A68" s="241"/>
      <c r="B68" s="291"/>
      <c r="C68" s="291"/>
      <c r="D68" s="291"/>
      <c r="E68" s="291"/>
      <c r="F68" s="133"/>
      <c r="G68" s="132"/>
      <c r="H68" s="16"/>
    </row>
    <row r="69" spans="1:8" x14ac:dyDescent="0.2">
      <c r="A69" s="9"/>
      <c r="H69" s="90"/>
    </row>
    <row r="70" spans="1:8" x14ac:dyDescent="0.2">
      <c r="A70" s="241"/>
      <c r="B70" s="272" t="s">
        <v>156</v>
      </c>
      <c r="C70" s="272"/>
      <c r="D70" s="272"/>
      <c r="E70" s="272"/>
      <c r="F70" s="43"/>
      <c r="G70" s="43"/>
      <c r="H70" s="16"/>
    </row>
    <row r="71" spans="1:8" x14ac:dyDescent="0.2">
      <c r="A71" s="241"/>
      <c r="B71" s="269" t="s">
        <v>184</v>
      </c>
      <c r="C71" s="269"/>
      <c r="D71" s="269"/>
      <c r="E71" s="269"/>
      <c r="F71" s="269"/>
      <c r="G71" s="269"/>
      <c r="H71" s="16"/>
    </row>
    <row r="72" spans="1:8" x14ac:dyDescent="0.2">
      <c r="A72" s="241"/>
      <c r="B72" s="268" t="s">
        <v>83</v>
      </c>
      <c r="C72" s="268"/>
      <c r="D72" s="268"/>
      <c r="E72" s="268"/>
      <c r="F72" s="268"/>
      <c r="G72" s="268"/>
      <c r="H72" s="16"/>
    </row>
    <row r="73" spans="1:8" x14ac:dyDescent="0.2">
      <c r="A73" s="241"/>
      <c r="B73" s="291"/>
      <c r="C73" s="291"/>
      <c r="D73" s="291"/>
      <c r="E73" s="291"/>
      <c r="F73" s="16"/>
      <c r="G73" s="43"/>
      <c r="H73" s="16"/>
    </row>
    <row r="74" spans="1:8" x14ac:dyDescent="0.2">
      <c r="A74" s="241"/>
      <c r="B74" s="149" t="s">
        <v>8</v>
      </c>
      <c r="C74" s="150"/>
      <c r="D74" s="150"/>
      <c r="E74" s="150"/>
      <c r="F74" s="137" t="s">
        <v>9</v>
      </c>
      <c r="G74" s="137" t="s">
        <v>10</v>
      </c>
      <c r="H74" s="16"/>
    </row>
    <row r="75" spans="1:8" x14ac:dyDescent="0.2">
      <c r="A75" s="241"/>
      <c r="B75" s="291" t="s">
        <v>11</v>
      </c>
      <c r="C75" s="291"/>
      <c r="D75" s="291"/>
      <c r="E75" s="291"/>
      <c r="F75" s="143">
        <v>8000</v>
      </c>
      <c r="G75" s="155"/>
      <c r="H75" s="16"/>
    </row>
    <row r="76" spans="1:8" x14ac:dyDescent="0.2">
      <c r="A76" s="241"/>
      <c r="B76" s="291" t="s">
        <v>12</v>
      </c>
      <c r="C76" s="291"/>
      <c r="D76" s="291"/>
      <c r="E76" s="291"/>
      <c r="F76" s="134">
        <v>9000</v>
      </c>
      <c r="G76" s="156"/>
      <c r="H76" s="16"/>
    </row>
    <row r="77" spans="1:8" x14ac:dyDescent="0.2">
      <c r="A77" s="241"/>
      <c r="B77" s="291" t="s">
        <v>15</v>
      </c>
      <c r="C77" s="291"/>
      <c r="D77" s="291"/>
      <c r="E77" s="291"/>
      <c r="F77" s="134">
        <v>2000</v>
      </c>
      <c r="G77" s="156"/>
      <c r="H77" s="16"/>
    </row>
    <row r="78" spans="1:8" x14ac:dyDescent="0.2">
      <c r="A78" s="241"/>
      <c r="B78" s="291" t="s">
        <v>185</v>
      </c>
      <c r="C78" s="291"/>
      <c r="D78" s="291"/>
      <c r="E78" s="291"/>
      <c r="F78" s="134">
        <v>200000</v>
      </c>
      <c r="G78" s="156"/>
      <c r="H78" s="16"/>
    </row>
    <row r="79" spans="1:8" x14ac:dyDescent="0.2">
      <c r="A79" s="241"/>
      <c r="B79" s="291" t="s">
        <v>186</v>
      </c>
      <c r="C79" s="291"/>
      <c r="D79" s="291"/>
      <c r="E79" s="291"/>
      <c r="F79" s="134">
        <v>50000</v>
      </c>
      <c r="G79" s="156"/>
      <c r="H79" s="16"/>
    </row>
    <row r="80" spans="1:8" x14ac:dyDescent="0.2">
      <c r="A80" s="241"/>
      <c r="B80" s="291" t="s">
        <v>187</v>
      </c>
      <c r="C80" s="291"/>
      <c r="D80" s="291"/>
      <c r="E80" s="291"/>
      <c r="F80" s="134"/>
      <c r="G80" s="156">
        <v>21000</v>
      </c>
      <c r="H80" s="16"/>
    </row>
    <row r="81" spans="1:11" x14ac:dyDescent="0.2">
      <c r="A81" s="241"/>
      <c r="B81" s="312" t="s">
        <v>207</v>
      </c>
      <c r="C81" s="291"/>
      <c r="D81" s="291"/>
      <c r="E81" s="291"/>
      <c r="F81" s="134">
        <v>100000</v>
      </c>
      <c r="G81" s="156"/>
      <c r="H81" s="16"/>
      <c r="K81" s="319"/>
    </row>
    <row r="82" spans="1:11" x14ac:dyDescent="0.2">
      <c r="A82" s="241"/>
      <c r="B82" s="312" t="s">
        <v>232</v>
      </c>
      <c r="C82" s="291"/>
      <c r="D82" s="291"/>
      <c r="E82" s="291"/>
      <c r="F82" s="134"/>
      <c r="G82" s="156">
        <v>50000</v>
      </c>
      <c r="H82" s="16"/>
      <c r="K82" s="319"/>
    </row>
    <row r="83" spans="1:11" x14ac:dyDescent="0.2">
      <c r="A83" s="241"/>
      <c r="B83" s="291" t="s">
        <v>21</v>
      </c>
      <c r="C83" s="291"/>
      <c r="D83" s="291"/>
      <c r="E83" s="291"/>
      <c r="F83" s="134"/>
      <c r="G83" s="156">
        <v>35050</v>
      </c>
      <c r="H83" s="16"/>
      <c r="K83" s="319"/>
    </row>
    <row r="84" spans="1:11" x14ac:dyDescent="0.2">
      <c r="A84" s="241"/>
      <c r="B84" s="291" t="s">
        <v>86</v>
      </c>
      <c r="C84" s="291"/>
      <c r="D84" s="291"/>
      <c r="E84" s="291"/>
      <c r="F84" s="134"/>
      <c r="G84" s="156">
        <v>1500</v>
      </c>
      <c r="H84" s="16"/>
    </row>
    <row r="85" spans="1:11" x14ac:dyDescent="0.2">
      <c r="A85" s="241"/>
      <c r="B85" s="273" t="s">
        <v>226</v>
      </c>
      <c r="C85" s="291"/>
      <c r="D85" s="291"/>
      <c r="E85" s="291"/>
      <c r="F85" s="134"/>
      <c r="G85" s="156">
        <v>1200</v>
      </c>
      <c r="H85" s="16"/>
      <c r="K85" s="319"/>
    </row>
    <row r="86" spans="1:11" x14ac:dyDescent="0.2">
      <c r="A86" s="241"/>
      <c r="B86" s="291" t="s">
        <v>105</v>
      </c>
      <c r="C86" s="291"/>
      <c r="D86" s="291"/>
      <c r="E86" s="291"/>
      <c r="F86" s="134"/>
      <c r="G86" s="156">
        <v>200000</v>
      </c>
      <c r="H86" s="16"/>
    </row>
    <row r="87" spans="1:11" x14ac:dyDescent="0.2">
      <c r="A87" s="241"/>
      <c r="B87" s="291" t="s">
        <v>23</v>
      </c>
      <c r="C87" s="291"/>
      <c r="D87" s="291"/>
      <c r="E87" s="291"/>
      <c r="F87" s="151"/>
      <c r="G87" s="157">
        <v>60250</v>
      </c>
      <c r="H87" s="16"/>
    </row>
    <row r="88" spans="1:11" ht="13.5" thickBot="1" x14ac:dyDescent="0.25">
      <c r="A88" s="241"/>
      <c r="B88" s="291" t="s">
        <v>32</v>
      </c>
      <c r="C88" s="291"/>
      <c r="D88" s="291"/>
      <c r="E88" s="291"/>
      <c r="F88" s="153">
        <f>SUM(F75:F87)</f>
        <v>369000</v>
      </c>
      <c r="G88" s="158">
        <f>SUM(G75:G87)</f>
        <v>369000</v>
      </c>
      <c r="H88" s="16"/>
      <c r="I88" s="319"/>
    </row>
    <row r="89" spans="1:11" ht="13.5" thickTop="1" x14ac:dyDescent="0.2">
      <c r="A89" s="241"/>
      <c r="B89" s="291"/>
      <c r="C89" s="291"/>
      <c r="D89" s="291"/>
      <c r="E89" s="291"/>
      <c r="F89" s="32" t="str">
        <f>IF(F88="","",IF(F88=369000,"Correct!","Try again!"))</f>
        <v>Correct!</v>
      </c>
      <c r="G89" s="32" t="str">
        <f>IF(G88="","",IF(G88=369000,"Correct!","Try again!"))</f>
        <v>Correct!</v>
      </c>
      <c r="H89" s="16"/>
    </row>
    <row r="90" spans="1:11" x14ac:dyDescent="0.2">
      <c r="H90" s="5"/>
    </row>
    <row r="91" spans="1:11" x14ac:dyDescent="0.2">
      <c r="H91" s="5"/>
    </row>
    <row r="92" spans="1:11" x14ac:dyDescent="0.2">
      <c r="H92" s="5"/>
    </row>
  </sheetData>
  <sheetProtection algorithmName="SHA-512" hashValue="taDv7NchvGp51YIPod82o2TltEM9oaH93F4XtP0/8+Bo0OHdWHwlGWDClgMUo38xBfPCvJu6mxFUgh2FI+IAPA==" saltValue="TX4KoMZNbFzibl8zN37iag==" spinCount="100000" sheet="1" objects="1" scenarios="1" selectLockedCells="1"/>
  <mergeCells count="82">
    <mergeCell ref="D1:E1"/>
    <mergeCell ref="B72:G72"/>
    <mergeCell ref="B71:G71"/>
    <mergeCell ref="D3:E3"/>
    <mergeCell ref="D2:E2"/>
    <mergeCell ref="B53:G53"/>
    <mergeCell ref="B52:G52"/>
    <mergeCell ref="B24:G24"/>
    <mergeCell ref="B23:G23"/>
    <mergeCell ref="B7:G7"/>
    <mergeCell ref="B6:G6"/>
    <mergeCell ref="B5:E5"/>
    <mergeCell ref="B22:E22"/>
    <mergeCell ref="B51:E51"/>
    <mergeCell ref="B70:E70"/>
    <mergeCell ref="C8:E8"/>
    <mergeCell ref="C10:E10"/>
    <mergeCell ref="C11:E11"/>
    <mergeCell ref="C12:E12"/>
    <mergeCell ref="C13:E13"/>
    <mergeCell ref="C14:E14"/>
    <mergeCell ref="C15:E15"/>
    <mergeCell ref="C16:E16"/>
    <mergeCell ref="C17:E17"/>
    <mergeCell ref="C18:E18"/>
    <mergeCell ref="C19:E19"/>
    <mergeCell ref="C20:E20"/>
    <mergeCell ref="C21:E21"/>
    <mergeCell ref="B25:E25"/>
    <mergeCell ref="B27:E27"/>
    <mergeCell ref="B28:E28"/>
    <mergeCell ref="B29:E29"/>
    <mergeCell ref="B30:E30"/>
    <mergeCell ref="B31:E31"/>
    <mergeCell ref="B32:E32"/>
    <mergeCell ref="B33:E33"/>
    <mergeCell ref="B34:E34"/>
    <mergeCell ref="B35:E35"/>
    <mergeCell ref="B36:E36"/>
    <mergeCell ref="B37:E37"/>
    <mergeCell ref="B38:E38"/>
    <mergeCell ref="B39:E39"/>
    <mergeCell ref="B40:E40"/>
    <mergeCell ref="B41:E41"/>
    <mergeCell ref="B42:E42"/>
    <mergeCell ref="B43:E43"/>
    <mergeCell ref="B44:E44"/>
    <mergeCell ref="B45:E45"/>
    <mergeCell ref="B46:E46"/>
    <mergeCell ref="B47:E47"/>
    <mergeCell ref="B48:E48"/>
    <mergeCell ref="B49:E49"/>
    <mergeCell ref="B54:E54"/>
    <mergeCell ref="B56:E56"/>
    <mergeCell ref="B57:E57"/>
    <mergeCell ref="B58:E58"/>
    <mergeCell ref="B59:E59"/>
    <mergeCell ref="B60:E60"/>
    <mergeCell ref="B61:E61"/>
    <mergeCell ref="B62:E62"/>
    <mergeCell ref="B63:E63"/>
    <mergeCell ref="B64:E64"/>
    <mergeCell ref="B65:E65"/>
    <mergeCell ref="B66:E66"/>
    <mergeCell ref="B67:E67"/>
    <mergeCell ref="B68:E68"/>
    <mergeCell ref="B84:E84"/>
    <mergeCell ref="B73:E73"/>
    <mergeCell ref="B75:E75"/>
    <mergeCell ref="B76:E76"/>
    <mergeCell ref="B77:E77"/>
    <mergeCell ref="B78:E78"/>
    <mergeCell ref="B79:E79"/>
    <mergeCell ref="B80:E80"/>
    <mergeCell ref="B81:E81"/>
    <mergeCell ref="B82:E82"/>
    <mergeCell ref="B83:E83"/>
    <mergeCell ref="B85:E85"/>
    <mergeCell ref="B86:E86"/>
    <mergeCell ref="B87:E87"/>
    <mergeCell ref="B88:E88"/>
    <mergeCell ref="B89:E89"/>
  </mergeCells>
  <phoneticPr fontId="0" type="noConversion"/>
  <printOptions horizontalCentered="1" gridLinesSet="0"/>
  <pageMargins left="0" right="0" top="1" bottom="1" header="0.5" footer="0.5"/>
  <pageSetup scale="95" orientation="portrait" horizontalDpi="300" verticalDpi="300" r:id="rId1"/>
  <headerFooter alignWithMargins="0"/>
  <rowBreaks count="3" manualBreakCount="3">
    <brk id="50" max="16383" man="1"/>
    <brk id="270" max="65535" man="1"/>
    <brk id="318" max="65535" man="1"/>
  </rowBreaks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9"/>
  <sheetViews>
    <sheetView showGridLines="0" workbookViewId="0">
      <selection sqref="A1:B1"/>
    </sheetView>
  </sheetViews>
  <sheetFormatPr defaultRowHeight="12.75" x14ac:dyDescent="0.2"/>
  <cols>
    <col min="1" max="5" width="12.7109375" style="9" customWidth="1"/>
    <col min="6" max="6" width="2.7109375" customWidth="1"/>
  </cols>
  <sheetData>
    <row r="1" spans="1:6" x14ac:dyDescent="0.2">
      <c r="A1" s="274" t="s">
        <v>196</v>
      </c>
      <c r="B1" s="274"/>
      <c r="C1" s="53"/>
      <c r="D1" s="53"/>
      <c r="E1" s="53"/>
    </row>
    <row r="2" spans="1:6" x14ac:dyDescent="0.2">
      <c r="A2" s="53"/>
      <c r="B2" s="53"/>
      <c r="C2" s="53"/>
      <c r="D2" s="53"/>
      <c r="E2" s="53"/>
    </row>
    <row r="3" spans="1:6" x14ac:dyDescent="0.2">
      <c r="A3" s="269" t="s">
        <v>184</v>
      </c>
      <c r="B3" s="269"/>
      <c r="C3" s="269"/>
      <c r="D3" s="269"/>
      <c r="E3" s="269"/>
      <c r="F3" s="20"/>
    </row>
    <row r="4" spans="1:6" x14ac:dyDescent="0.2">
      <c r="A4" s="268" t="s">
        <v>7</v>
      </c>
      <c r="B4" s="268"/>
      <c r="C4" s="268"/>
      <c r="D4" s="268"/>
      <c r="E4" s="268"/>
      <c r="F4" s="20"/>
    </row>
    <row r="5" spans="1:6" x14ac:dyDescent="0.2">
      <c r="A5" s="276">
        <v>44561</v>
      </c>
      <c r="B5" s="276"/>
      <c r="C5" s="276"/>
      <c r="D5" s="276"/>
      <c r="E5" s="276"/>
      <c r="F5" s="20"/>
    </row>
    <row r="6" spans="1:6" x14ac:dyDescent="0.2">
      <c r="A6" s="271"/>
      <c r="B6" s="271"/>
      <c r="C6" s="271"/>
      <c r="D6" s="12"/>
      <c r="E6" s="12"/>
      <c r="F6" s="20"/>
    </row>
    <row r="7" spans="1:6" x14ac:dyDescent="0.2">
      <c r="A7" s="13" t="s">
        <v>8</v>
      </c>
      <c r="B7" s="13"/>
      <c r="C7" s="13"/>
      <c r="D7" s="14" t="s">
        <v>9</v>
      </c>
      <c r="E7" s="14" t="s">
        <v>10</v>
      </c>
      <c r="F7" s="20"/>
    </row>
    <row r="8" spans="1:6" x14ac:dyDescent="0.2">
      <c r="A8" s="271" t="s">
        <v>11</v>
      </c>
      <c r="B8" s="271"/>
      <c r="C8" s="271"/>
      <c r="D8" s="95">
        <v>8000</v>
      </c>
      <c r="E8" s="95"/>
      <c r="F8" s="20"/>
    </row>
    <row r="9" spans="1:6" x14ac:dyDescent="0.2">
      <c r="A9" s="271" t="s">
        <v>12</v>
      </c>
      <c r="B9" s="271"/>
      <c r="C9" s="271"/>
      <c r="D9" s="95">
        <v>9000</v>
      </c>
      <c r="E9" s="95"/>
      <c r="F9" s="20"/>
    </row>
    <row r="10" spans="1:6" x14ac:dyDescent="0.2">
      <c r="A10" s="271" t="s">
        <v>15</v>
      </c>
      <c r="B10" s="271"/>
      <c r="C10" s="271"/>
      <c r="D10" s="95">
        <v>3000</v>
      </c>
      <c r="E10" s="95"/>
      <c r="F10" s="20"/>
    </row>
    <row r="11" spans="1:6" x14ac:dyDescent="0.2">
      <c r="A11" s="271" t="s">
        <v>185</v>
      </c>
      <c r="B11" s="271"/>
      <c r="C11" s="271"/>
      <c r="D11" s="95">
        <v>200000</v>
      </c>
      <c r="E11" s="95"/>
      <c r="F11" s="20"/>
    </row>
    <row r="12" spans="1:6" x14ac:dyDescent="0.2">
      <c r="A12" s="271" t="s">
        <v>186</v>
      </c>
      <c r="B12" s="271"/>
      <c r="C12" s="271"/>
      <c r="D12" s="95">
        <v>50000</v>
      </c>
      <c r="E12" s="95"/>
      <c r="F12" s="20"/>
    </row>
    <row r="13" spans="1:6" x14ac:dyDescent="0.2">
      <c r="A13" s="271" t="s">
        <v>187</v>
      </c>
      <c r="B13" s="271"/>
      <c r="C13" s="271"/>
      <c r="D13" s="95"/>
      <c r="E13" s="95">
        <v>20000</v>
      </c>
      <c r="F13" s="20"/>
    </row>
    <row r="14" spans="1:6" x14ac:dyDescent="0.2">
      <c r="A14" s="312" t="s">
        <v>207</v>
      </c>
      <c r="B14" s="271"/>
      <c r="C14" s="271"/>
      <c r="D14" s="95">
        <v>100000</v>
      </c>
      <c r="E14" s="95"/>
      <c r="F14" s="20"/>
    </row>
    <row r="15" spans="1:6" x14ac:dyDescent="0.2">
      <c r="A15" s="271" t="s">
        <v>20</v>
      </c>
      <c r="B15" s="271"/>
      <c r="C15" s="271"/>
      <c r="D15" s="95"/>
      <c r="E15" s="95">
        <v>40000</v>
      </c>
      <c r="F15" s="20"/>
    </row>
    <row r="16" spans="1:6" x14ac:dyDescent="0.2">
      <c r="A16" s="271" t="s">
        <v>21</v>
      </c>
      <c r="B16" s="271"/>
      <c r="C16" s="271"/>
      <c r="D16" s="95"/>
      <c r="E16" s="95">
        <v>35050</v>
      </c>
      <c r="F16" s="20"/>
    </row>
    <row r="17" spans="1:6" x14ac:dyDescent="0.2">
      <c r="A17" s="271" t="s">
        <v>86</v>
      </c>
      <c r="B17" s="271"/>
      <c r="C17" s="271"/>
      <c r="D17" s="95"/>
      <c r="E17" s="95">
        <v>0</v>
      </c>
      <c r="F17" s="20"/>
    </row>
    <row r="18" spans="1:6" x14ac:dyDescent="0.2">
      <c r="A18" s="312" t="s">
        <v>226</v>
      </c>
      <c r="B18" s="271"/>
      <c r="C18" s="271"/>
      <c r="D18" s="95"/>
      <c r="E18" s="95">
        <v>0</v>
      </c>
      <c r="F18" s="20"/>
    </row>
    <row r="19" spans="1:6" x14ac:dyDescent="0.2">
      <c r="A19" s="271" t="s">
        <v>105</v>
      </c>
      <c r="B19" s="271"/>
      <c r="C19" s="271"/>
      <c r="D19" s="95"/>
      <c r="E19" s="95">
        <v>200000</v>
      </c>
      <c r="F19" s="20"/>
    </row>
    <row r="20" spans="1:6" x14ac:dyDescent="0.2">
      <c r="A20" s="271" t="s">
        <v>23</v>
      </c>
      <c r="B20" s="271"/>
      <c r="C20" s="271"/>
      <c r="D20" s="95"/>
      <c r="E20" s="95">
        <v>56450</v>
      </c>
      <c r="F20" s="20"/>
    </row>
    <row r="21" spans="1:6" x14ac:dyDescent="0.2">
      <c r="A21" s="312" t="s">
        <v>88</v>
      </c>
      <c r="B21" s="271"/>
      <c r="C21" s="271"/>
      <c r="D21" s="95"/>
      <c r="E21" s="95">
        <v>90000</v>
      </c>
      <c r="F21" s="20"/>
    </row>
    <row r="22" spans="1:6" x14ac:dyDescent="0.2">
      <c r="A22" s="271" t="s">
        <v>25</v>
      </c>
      <c r="B22" s="271"/>
      <c r="C22" s="271"/>
      <c r="D22" s="95"/>
      <c r="E22" s="95">
        <v>3000</v>
      </c>
      <c r="F22" s="20"/>
    </row>
    <row r="23" spans="1:6" x14ac:dyDescent="0.2">
      <c r="A23" s="271" t="s">
        <v>188</v>
      </c>
      <c r="B23" s="271"/>
      <c r="C23" s="271"/>
      <c r="D23" s="95"/>
      <c r="E23" s="95">
        <v>7500</v>
      </c>
      <c r="F23" s="20"/>
    </row>
    <row r="24" spans="1:6" x14ac:dyDescent="0.2">
      <c r="A24" s="271" t="s">
        <v>89</v>
      </c>
      <c r="B24" s="271"/>
      <c r="C24" s="271"/>
      <c r="D24" s="95">
        <v>37000</v>
      </c>
      <c r="E24" s="95"/>
      <c r="F24" s="20"/>
    </row>
    <row r="25" spans="1:6" x14ac:dyDescent="0.2">
      <c r="A25" s="271" t="s">
        <v>28</v>
      </c>
      <c r="B25" s="271"/>
      <c r="C25" s="271"/>
      <c r="D25" s="95">
        <v>0</v>
      </c>
      <c r="E25" s="95"/>
      <c r="F25" s="20"/>
    </row>
    <row r="26" spans="1:6" x14ac:dyDescent="0.2">
      <c r="A26" s="271" t="s">
        <v>31</v>
      </c>
      <c r="B26" s="271"/>
      <c r="C26" s="271"/>
      <c r="D26" s="95">
        <v>0</v>
      </c>
      <c r="E26" s="95"/>
      <c r="F26" s="20"/>
    </row>
    <row r="27" spans="1:6" x14ac:dyDescent="0.2">
      <c r="A27" s="271" t="s">
        <v>98</v>
      </c>
      <c r="B27" s="271"/>
      <c r="C27" s="271"/>
      <c r="D27" s="95">
        <v>30000</v>
      </c>
      <c r="E27" s="95"/>
      <c r="F27" s="20"/>
    </row>
    <row r="28" spans="1:6" x14ac:dyDescent="0.2">
      <c r="A28" s="271" t="s">
        <v>189</v>
      </c>
      <c r="B28" s="271"/>
      <c r="C28" s="271"/>
      <c r="D28" s="96">
        <v>15000</v>
      </c>
      <c r="E28" s="96"/>
      <c r="F28" s="20"/>
    </row>
    <row r="29" spans="1:6" ht="13.5" thickBot="1" x14ac:dyDescent="0.25">
      <c r="A29" s="271" t="s">
        <v>32</v>
      </c>
      <c r="B29" s="271"/>
      <c r="C29" s="271"/>
      <c r="D29" s="97">
        <f>SUM(D8:D28)</f>
        <v>452000</v>
      </c>
      <c r="E29" s="97">
        <f>SUM(E8:E28)</f>
        <v>452000</v>
      </c>
      <c r="F29" s="20"/>
    </row>
    <row r="30" spans="1:6" ht="13.5" thickTop="1" x14ac:dyDescent="0.2">
      <c r="A30" s="271"/>
      <c r="B30" s="271"/>
      <c r="C30" s="271"/>
      <c r="D30" s="12"/>
      <c r="E30" s="17"/>
      <c r="F30" s="20"/>
    </row>
    <row r="31" spans="1:6" x14ac:dyDescent="0.2">
      <c r="A31" s="272" t="s">
        <v>33</v>
      </c>
      <c r="B31" s="272"/>
      <c r="C31" s="272"/>
      <c r="D31" s="12"/>
      <c r="E31" s="17"/>
      <c r="F31" s="20"/>
    </row>
    <row r="32" spans="1:6" x14ac:dyDescent="0.2">
      <c r="A32" s="271" t="s">
        <v>190</v>
      </c>
      <c r="B32" s="271"/>
      <c r="C32" s="271"/>
      <c r="D32" s="15">
        <v>50</v>
      </c>
      <c r="E32" s="17" t="s">
        <v>39</v>
      </c>
      <c r="F32" s="20"/>
    </row>
    <row r="33" spans="1:6" x14ac:dyDescent="0.2">
      <c r="A33" s="271" t="s">
        <v>191</v>
      </c>
      <c r="B33" s="271"/>
      <c r="C33" s="271"/>
      <c r="D33" s="99">
        <v>0</v>
      </c>
      <c r="E33" s="17"/>
      <c r="F33" s="20"/>
    </row>
    <row r="34" spans="1:6" x14ac:dyDescent="0.2">
      <c r="A34" s="271" t="s">
        <v>192</v>
      </c>
      <c r="B34" s="271"/>
      <c r="C34" s="271"/>
      <c r="D34" s="99"/>
      <c r="E34" s="17"/>
      <c r="F34" s="20"/>
    </row>
    <row r="35" spans="1:6" x14ac:dyDescent="0.2">
      <c r="A35" s="271" t="s">
        <v>195</v>
      </c>
      <c r="B35" s="271"/>
      <c r="C35" s="271"/>
      <c r="D35" s="18">
        <v>0.1</v>
      </c>
      <c r="E35" s="17"/>
      <c r="F35" s="20"/>
    </row>
    <row r="36" spans="1:6" x14ac:dyDescent="0.2">
      <c r="A36" s="271" t="s">
        <v>193</v>
      </c>
      <c r="B36" s="271"/>
      <c r="C36" s="271"/>
      <c r="D36" s="172">
        <v>1000</v>
      </c>
      <c r="E36" s="17"/>
      <c r="F36" s="20"/>
    </row>
    <row r="37" spans="1:6" x14ac:dyDescent="0.2">
      <c r="A37" s="271" t="s">
        <v>194</v>
      </c>
      <c r="B37" s="271"/>
      <c r="C37" s="271"/>
      <c r="D37" s="99">
        <v>1500</v>
      </c>
      <c r="E37" s="17"/>
      <c r="F37" s="20"/>
    </row>
    <row r="38" spans="1:6" x14ac:dyDescent="0.2">
      <c r="A38" s="312" t="s">
        <v>227</v>
      </c>
      <c r="B38" s="271"/>
      <c r="C38" s="271"/>
      <c r="D38" s="99">
        <v>1200</v>
      </c>
      <c r="E38" s="17"/>
      <c r="F38" s="20"/>
    </row>
    <row r="39" spans="1:6" x14ac:dyDescent="0.2">
      <c r="A39" s="271"/>
      <c r="B39" s="271"/>
      <c r="C39" s="271"/>
      <c r="D39" s="92"/>
      <c r="E39" s="92"/>
      <c r="F39" s="20"/>
    </row>
  </sheetData>
  <sheetProtection selectLockedCells="1" selectUnlockedCells="1"/>
  <mergeCells count="37">
    <mergeCell ref="A1:B1"/>
    <mergeCell ref="A3:E3"/>
    <mergeCell ref="A4:E4"/>
    <mergeCell ref="A5:E5"/>
    <mergeCell ref="A6:C6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36:C36"/>
    <mergeCell ref="A25:C25"/>
    <mergeCell ref="A26:C26"/>
    <mergeCell ref="A27:C27"/>
    <mergeCell ref="A28:C28"/>
    <mergeCell ref="A29:C29"/>
    <mergeCell ref="A30:C30"/>
    <mergeCell ref="A37:C37"/>
    <mergeCell ref="A38:C38"/>
    <mergeCell ref="A39:C39"/>
    <mergeCell ref="A31:C31"/>
    <mergeCell ref="A32:C32"/>
    <mergeCell ref="A33:C33"/>
    <mergeCell ref="A34:C34"/>
    <mergeCell ref="A35:C35"/>
  </mergeCells>
  <phoneticPr fontId="16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autoPageBreaks="0"/>
  </sheetPr>
  <dimension ref="A1:CM126"/>
  <sheetViews>
    <sheetView showGridLines="0" zoomScaleNormal="100" workbookViewId="0">
      <selection activeCell="D1" sqref="D1:E1"/>
    </sheetView>
  </sheetViews>
  <sheetFormatPr defaultRowHeight="12.75" x14ac:dyDescent="0.2"/>
  <cols>
    <col min="1" max="1" width="2.7109375" style="6" customWidth="1"/>
    <col min="2" max="13" width="12.7109375" style="6" customWidth="1"/>
    <col min="14" max="14" width="2.7109375" style="5" customWidth="1"/>
    <col min="15" max="26" width="12.7109375" style="5" customWidth="1"/>
    <col min="27" max="91" width="9.140625" style="5"/>
    <col min="92" max="16384" width="9.140625" style="6"/>
  </cols>
  <sheetData>
    <row r="1" spans="1:14" x14ac:dyDescent="0.2">
      <c r="C1" s="7" t="s">
        <v>0</v>
      </c>
      <c r="D1" s="288" t="s">
        <v>3</v>
      </c>
      <c r="E1" s="266"/>
      <c r="J1" s="100"/>
    </row>
    <row r="2" spans="1:14" x14ac:dyDescent="0.2">
      <c r="C2" s="7" t="s">
        <v>2</v>
      </c>
      <c r="D2" s="266" t="s">
        <v>107</v>
      </c>
      <c r="E2" s="266"/>
      <c r="J2" s="100"/>
    </row>
    <row r="3" spans="1:14" x14ac:dyDescent="0.2">
      <c r="D3" s="267" t="s">
        <v>179</v>
      </c>
      <c r="E3" s="267"/>
      <c r="J3" s="101"/>
    </row>
    <row r="4" spans="1:14" x14ac:dyDescent="0.2">
      <c r="B4" s="5"/>
      <c r="C4" s="5"/>
      <c r="D4" s="5"/>
      <c r="E4" s="5"/>
      <c r="I4" s="5"/>
      <c r="J4" s="5"/>
      <c r="K4" s="5"/>
    </row>
    <row r="5" spans="1:14" x14ac:dyDescent="0.2">
      <c r="A5" s="241"/>
      <c r="B5" s="308" t="s">
        <v>97</v>
      </c>
      <c r="C5" s="308"/>
      <c r="D5" s="308"/>
      <c r="E5" s="308"/>
      <c r="F5" s="308"/>
      <c r="G5" s="308"/>
      <c r="H5" s="308"/>
      <c r="I5" s="308"/>
      <c r="J5" s="308"/>
      <c r="K5" s="308"/>
      <c r="L5" s="308"/>
      <c r="M5" s="308"/>
      <c r="N5" s="16"/>
    </row>
    <row r="6" spans="1:14" x14ac:dyDescent="0.2">
      <c r="A6" s="241"/>
      <c r="B6" s="308" t="s">
        <v>135</v>
      </c>
      <c r="C6" s="308"/>
      <c r="D6" s="308"/>
      <c r="E6" s="308"/>
      <c r="F6" s="308"/>
      <c r="G6" s="308"/>
      <c r="H6" s="308"/>
      <c r="I6" s="308"/>
      <c r="J6" s="308"/>
      <c r="K6" s="308"/>
      <c r="L6" s="308"/>
      <c r="M6" s="308"/>
      <c r="N6" s="16"/>
    </row>
    <row r="7" spans="1:14" x14ac:dyDescent="0.2">
      <c r="A7" s="241"/>
      <c r="B7" s="307">
        <v>44561</v>
      </c>
      <c r="C7" s="307"/>
      <c r="D7" s="307"/>
      <c r="E7" s="307"/>
      <c r="F7" s="307"/>
      <c r="G7" s="307"/>
      <c r="H7" s="307"/>
      <c r="I7" s="307"/>
      <c r="J7" s="307"/>
      <c r="K7" s="307"/>
      <c r="L7" s="307"/>
      <c r="M7" s="307"/>
      <c r="N7" s="16"/>
    </row>
    <row r="8" spans="1:14" x14ac:dyDescent="0.2">
      <c r="A8" s="241"/>
      <c r="B8" s="302"/>
      <c r="C8" s="302"/>
      <c r="D8" s="56"/>
      <c r="E8" s="56"/>
      <c r="F8" s="57"/>
      <c r="G8" s="57"/>
      <c r="H8" s="57"/>
      <c r="I8" s="57"/>
      <c r="J8" s="57"/>
      <c r="K8" s="57"/>
      <c r="L8" s="57"/>
      <c r="M8" s="57"/>
      <c r="N8" s="16"/>
    </row>
    <row r="9" spans="1:14" x14ac:dyDescent="0.2">
      <c r="A9" s="241"/>
      <c r="B9" s="177"/>
      <c r="C9" s="177"/>
      <c r="D9" s="178" t="s">
        <v>142</v>
      </c>
      <c r="E9" s="178"/>
      <c r="F9" s="179"/>
      <c r="G9" s="179"/>
      <c r="H9" s="178" t="s">
        <v>144</v>
      </c>
      <c r="I9" s="65"/>
      <c r="J9" s="179"/>
      <c r="K9" s="179"/>
      <c r="L9" s="179"/>
      <c r="M9" s="179"/>
      <c r="N9" s="16"/>
    </row>
    <row r="10" spans="1:14" x14ac:dyDescent="0.2">
      <c r="A10" s="241"/>
      <c r="B10" s="180" t="s">
        <v>136</v>
      </c>
      <c r="C10" s="180"/>
      <c r="D10" s="181" t="s">
        <v>143</v>
      </c>
      <c r="E10" s="181"/>
      <c r="F10" s="182" t="s">
        <v>137</v>
      </c>
      <c r="G10" s="182"/>
      <c r="H10" s="181" t="s">
        <v>143</v>
      </c>
      <c r="I10" s="182"/>
      <c r="J10" s="182" t="s">
        <v>1</v>
      </c>
      <c r="K10" s="182"/>
      <c r="L10" s="182" t="s">
        <v>6</v>
      </c>
      <c r="M10" s="182"/>
      <c r="N10" s="16"/>
    </row>
    <row r="11" spans="1:14" x14ac:dyDescent="0.2">
      <c r="A11" s="241"/>
      <c r="B11" s="302"/>
      <c r="C11" s="302"/>
      <c r="D11" s="198" t="s">
        <v>138</v>
      </c>
      <c r="E11" s="198" t="s">
        <v>112</v>
      </c>
      <c r="F11" s="176" t="s">
        <v>111</v>
      </c>
      <c r="G11" s="176" t="s">
        <v>112</v>
      </c>
      <c r="H11" s="176" t="s">
        <v>111</v>
      </c>
      <c r="I11" s="176" t="s">
        <v>112</v>
      </c>
      <c r="J11" s="176" t="s">
        <v>111</v>
      </c>
      <c r="K11" s="176" t="s">
        <v>112</v>
      </c>
      <c r="L11" s="176" t="s">
        <v>111</v>
      </c>
      <c r="M11" s="176" t="s">
        <v>112</v>
      </c>
      <c r="N11" s="16"/>
    </row>
    <row r="12" spans="1:14" x14ac:dyDescent="0.2">
      <c r="A12" s="241"/>
      <c r="B12" s="302" t="s">
        <v>11</v>
      </c>
      <c r="C12" s="302"/>
      <c r="D12" s="183">
        <v>23300</v>
      </c>
      <c r="E12" s="184"/>
      <c r="F12" s="185"/>
      <c r="G12" s="186"/>
      <c r="H12" s="187">
        <f t="shared" ref="H12:H33" si="0">+D12+F12-G12</f>
        <v>23300</v>
      </c>
      <c r="I12" s="188"/>
      <c r="J12" s="185"/>
      <c r="K12" s="186"/>
      <c r="L12" s="185">
        <f t="shared" ref="L12:L17" si="1">H12</f>
        <v>23300</v>
      </c>
      <c r="M12" s="186"/>
      <c r="N12" s="16"/>
    </row>
    <row r="13" spans="1:14" x14ac:dyDescent="0.2">
      <c r="A13" s="241"/>
      <c r="B13" s="302" t="s">
        <v>12</v>
      </c>
      <c r="C13" s="302"/>
      <c r="D13" s="189">
        <v>32500</v>
      </c>
      <c r="E13" s="190"/>
      <c r="F13" s="191"/>
      <c r="G13" s="192"/>
      <c r="H13" s="193">
        <f t="shared" si="0"/>
        <v>32500</v>
      </c>
      <c r="I13" s="194"/>
      <c r="J13" s="191"/>
      <c r="K13" s="192"/>
      <c r="L13" s="191">
        <f t="shared" si="1"/>
        <v>32500</v>
      </c>
      <c r="M13" s="192"/>
      <c r="N13" s="16"/>
    </row>
    <row r="14" spans="1:14" x14ac:dyDescent="0.2">
      <c r="A14" s="241"/>
      <c r="B14" s="302" t="s">
        <v>16</v>
      </c>
      <c r="C14" s="302"/>
      <c r="D14" s="189">
        <v>0</v>
      </c>
      <c r="E14" s="190"/>
      <c r="F14" s="191">
        <v>500</v>
      </c>
      <c r="G14" s="192"/>
      <c r="H14" s="193">
        <f t="shared" si="0"/>
        <v>500</v>
      </c>
      <c r="I14" s="194"/>
      <c r="J14" s="191"/>
      <c r="K14" s="192"/>
      <c r="L14" s="191">
        <f t="shared" si="1"/>
        <v>500</v>
      </c>
      <c r="M14" s="192"/>
      <c r="N14" s="16"/>
    </row>
    <row r="15" spans="1:14" x14ac:dyDescent="0.2">
      <c r="A15" s="241"/>
      <c r="B15" s="302" t="s">
        <v>13</v>
      </c>
      <c r="C15" s="302"/>
      <c r="D15" s="189">
        <v>0</v>
      </c>
      <c r="E15" s="190"/>
      <c r="F15" s="191">
        <v>1000</v>
      </c>
      <c r="G15" s="192"/>
      <c r="H15" s="193">
        <f t="shared" si="0"/>
        <v>1000</v>
      </c>
      <c r="I15" s="194"/>
      <c r="J15" s="191"/>
      <c r="K15" s="192"/>
      <c r="L15" s="191">
        <f t="shared" si="1"/>
        <v>1000</v>
      </c>
      <c r="M15" s="192"/>
      <c r="N15" s="16"/>
    </row>
    <row r="16" spans="1:14" x14ac:dyDescent="0.2">
      <c r="A16" s="241"/>
      <c r="B16" s="302" t="s">
        <v>17</v>
      </c>
      <c r="C16" s="302"/>
      <c r="D16" s="189">
        <v>65000</v>
      </c>
      <c r="E16" s="190"/>
      <c r="F16" s="191"/>
      <c r="G16" s="192"/>
      <c r="H16" s="193">
        <f t="shared" si="0"/>
        <v>65000</v>
      </c>
      <c r="I16" s="194"/>
      <c r="J16" s="191"/>
      <c r="K16" s="192"/>
      <c r="L16" s="191">
        <f t="shared" si="1"/>
        <v>65000</v>
      </c>
      <c r="M16" s="192"/>
      <c r="N16" s="16"/>
    </row>
    <row r="17" spans="1:14" x14ac:dyDescent="0.2">
      <c r="A17" s="241"/>
      <c r="B17" s="302" t="s">
        <v>233</v>
      </c>
      <c r="C17" s="302"/>
      <c r="D17" s="189">
        <v>75000</v>
      </c>
      <c r="E17" s="190"/>
      <c r="F17" s="191"/>
      <c r="G17" s="192"/>
      <c r="H17" s="193">
        <f t="shared" si="0"/>
        <v>75000</v>
      </c>
      <c r="I17" s="194"/>
      <c r="J17" s="191"/>
      <c r="K17" s="192"/>
      <c r="L17" s="191">
        <f t="shared" si="1"/>
        <v>75000</v>
      </c>
      <c r="M17" s="192"/>
      <c r="N17" s="16"/>
    </row>
    <row r="18" spans="1:14" x14ac:dyDescent="0.2">
      <c r="A18" s="241"/>
      <c r="B18" s="302" t="s">
        <v>201</v>
      </c>
      <c r="C18" s="302"/>
      <c r="D18" s="189"/>
      <c r="E18" s="190">
        <v>10000</v>
      </c>
      <c r="F18" s="191"/>
      <c r="G18" s="192">
        <f>D17/10</f>
        <v>7500</v>
      </c>
      <c r="H18" s="193"/>
      <c r="I18" s="194">
        <f t="shared" ref="I18:I26" si="2">+E18+G18-F18</f>
        <v>17500</v>
      </c>
      <c r="J18" s="191"/>
      <c r="K18" s="192"/>
      <c r="L18" s="191"/>
      <c r="M18" s="192">
        <f t="shared" ref="M18:M24" si="3">I18</f>
        <v>17500</v>
      </c>
      <c r="N18" s="16"/>
    </row>
    <row r="19" spans="1:14" x14ac:dyDescent="0.2">
      <c r="A19" s="241"/>
      <c r="B19" s="302" t="s">
        <v>21</v>
      </c>
      <c r="C19" s="302"/>
      <c r="D19" s="189"/>
      <c r="E19" s="190">
        <v>26100</v>
      </c>
      <c r="F19" s="191"/>
      <c r="G19" s="192"/>
      <c r="H19" s="193"/>
      <c r="I19" s="194">
        <f t="shared" si="2"/>
        <v>26100</v>
      </c>
      <c r="J19" s="191"/>
      <c r="K19" s="192"/>
      <c r="L19" s="191"/>
      <c r="M19" s="192">
        <f t="shared" si="3"/>
        <v>26100</v>
      </c>
      <c r="N19" s="16"/>
    </row>
    <row r="20" spans="1:14" x14ac:dyDescent="0.2">
      <c r="A20" s="241"/>
      <c r="B20" s="302" t="s">
        <v>86</v>
      </c>
      <c r="C20" s="302"/>
      <c r="D20" s="189"/>
      <c r="E20" s="190">
        <v>3000</v>
      </c>
      <c r="F20" s="191"/>
      <c r="G20" s="192">
        <f>4500-E20</f>
        <v>1500</v>
      </c>
      <c r="H20" s="193"/>
      <c r="I20" s="194">
        <f t="shared" si="2"/>
        <v>4500</v>
      </c>
      <c r="J20" s="191"/>
      <c r="K20" s="192"/>
      <c r="L20" s="191"/>
      <c r="M20" s="192">
        <f t="shared" si="3"/>
        <v>4500</v>
      </c>
      <c r="N20" s="16"/>
    </row>
    <row r="21" spans="1:14" x14ac:dyDescent="0.2">
      <c r="A21" s="241"/>
      <c r="B21" s="302" t="s">
        <v>209</v>
      </c>
      <c r="C21" s="302"/>
      <c r="D21" s="189"/>
      <c r="E21" s="190">
        <v>30000</v>
      </c>
      <c r="F21" s="191"/>
      <c r="G21" s="192"/>
      <c r="H21" s="193"/>
      <c r="I21" s="194">
        <f t="shared" si="2"/>
        <v>30000</v>
      </c>
      <c r="J21" s="191"/>
      <c r="K21" s="192"/>
      <c r="L21" s="191"/>
      <c r="M21" s="192">
        <f t="shared" si="3"/>
        <v>30000</v>
      </c>
      <c r="N21" s="16"/>
    </row>
    <row r="22" spans="1:14" x14ac:dyDescent="0.2">
      <c r="A22" s="241"/>
      <c r="B22" s="302" t="s">
        <v>22</v>
      </c>
      <c r="C22" s="302"/>
      <c r="D22" s="189"/>
      <c r="E22" s="190">
        <v>0</v>
      </c>
      <c r="F22" s="191"/>
      <c r="G22" s="192">
        <v>1000</v>
      </c>
      <c r="H22" s="193"/>
      <c r="I22" s="194">
        <f t="shared" si="2"/>
        <v>1000</v>
      </c>
      <c r="J22" s="191"/>
      <c r="K22" s="192"/>
      <c r="L22" s="191"/>
      <c r="M22" s="192">
        <f t="shared" si="3"/>
        <v>1000</v>
      </c>
      <c r="N22" s="16"/>
    </row>
    <row r="23" spans="1:14" x14ac:dyDescent="0.2">
      <c r="A23" s="241"/>
      <c r="B23" s="302" t="s">
        <v>105</v>
      </c>
      <c r="C23" s="302"/>
      <c r="D23" s="189"/>
      <c r="E23" s="190">
        <v>80000</v>
      </c>
      <c r="F23" s="191"/>
      <c r="G23" s="192"/>
      <c r="H23" s="193"/>
      <c r="I23" s="194">
        <f t="shared" si="2"/>
        <v>80000</v>
      </c>
      <c r="J23" s="191"/>
      <c r="K23" s="192"/>
      <c r="L23" s="191"/>
      <c r="M23" s="192">
        <f t="shared" si="3"/>
        <v>80000</v>
      </c>
      <c r="N23" s="16"/>
    </row>
    <row r="24" spans="1:14" x14ac:dyDescent="0.2">
      <c r="A24" s="241"/>
      <c r="B24" s="302" t="s">
        <v>23</v>
      </c>
      <c r="C24" s="302"/>
      <c r="D24" s="189"/>
      <c r="E24" s="190">
        <v>22050</v>
      </c>
      <c r="F24" s="191"/>
      <c r="G24" s="192"/>
      <c r="H24" s="193"/>
      <c r="I24" s="194">
        <f t="shared" si="2"/>
        <v>22050</v>
      </c>
      <c r="J24" s="191"/>
      <c r="K24" s="192"/>
      <c r="L24" s="191"/>
      <c r="M24" s="192">
        <f t="shared" si="3"/>
        <v>22050</v>
      </c>
      <c r="N24" s="16"/>
    </row>
    <row r="25" spans="1:14" x14ac:dyDescent="0.2">
      <c r="A25" s="241"/>
      <c r="B25" s="302" t="s">
        <v>210</v>
      </c>
      <c r="C25" s="302"/>
      <c r="D25" s="189">
        <v>6000</v>
      </c>
      <c r="E25" s="190"/>
      <c r="F25" s="191"/>
      <c r="G25" s="192"/>
      <c r="H25" s="193">
        <v>6000</v>
      </c>
      <c r="I25" s="194"/>
      <c r="J25" s="191"/>
      <c r="K25" s="192"/>
      <c r="L25" s="191">
        <f>H25</f>
        <v>6000</v>
      </c>
      <c r="M25" s="192"/>
      <c r="N25" s="16"/>
    </row>
    <row r="26" spans="1:14" x14ac:dyDescent="0.2">
      <c r="A26" s="241"/>
      <c r="B26" s="302" t="s">
        <v>24</v>
      </c>
      <c r="C26" s="302"/>
      <c r="D26" s="189"/>
      <c r="E26" s="190">
        <v>180000</v>
      </c>
      <c r="F26" s="191"/>
      <c r="G26" s="192"/>
      <c r="H26" s="193"/>
      <c r="I26" s="194">
        <f t="shared" si="2"/>
        <v>180000</v>
      </c>
      <c r="J26" s="191"/>
      <c r="K26" s="192">
        <f>I26</f>
        <v>180000</v>
      </c>
      <c r="L26" s="191"/>
      <c r="M26" s="192"/>
      <c r="N26" s="16"/>
    </row>
    <row r="27" spans="1:14" x14ac:dyDescent="0.2">
      <c r="A27" s="241"/>
      <c r="B27" s="302" t="s">
        <v>26</v>
      </c>
      <c r="C27" s="302"/>
      <c r="D27" s="189">
        <v>95000</v>
      </c>
      <c r="E27" s="190"/>
      <c r="F27" s="191"/>
      <c r="G27" s="192"/>
      <c r="H27" s="193">
        <f t="shared" si="0"/>
        <v>95000</v>
      </c>
      <c r="I27" s="194"/>
      <c r="J27" s="191">
        <f>H27</f>
        <v>95000</v>
      </c>
      <c r="K27" s="192"/>
      <c r="L27" s="191"/>
      <c r="M27" s="192"/>
      <c r="N27" s="16"/>
    </row>
    <row r="28" spans="1:14" x14ac:dyDescent="0.2">
      <c r="A28" s="241"/>
      <c r="B28" s="302" t="s">
        <v>29</v>
      </c>
      <c r="C28" s="302"/>
      <c r="D28" s="189">
        <v>0</v>
      </c>
      <c r="E28" s="190"/>
      <c r="F28" s="191">
        <f>G22</f>
        <v>1000</v>
      </c>
      <c r="G28" s="192"/>
      <c r="H28" s="193">
        <f t="shared" si="0"/>
        <v>1000</v>
      </c>
      <c r="I28" s="194"/>
      <c r="J28" s="191">
        <f t="shared" ref="J28:J33" si="4">H28</f>
        <v>1000</v>
      </c>
      <c r="K28" s="192"/>
      <c r="L28" s="191"/>
      <c r="M28" s="192"/>
      <c r="N28" s="16"/>
    </row>
    <row r="29" spans="1:14" x14ac:dyDescent="0.2">
      <c r="A29" s="241"/>
      <c r="B29" s="302" t="s">
        <v>240</v>
      </c>
      <c r="C29" s="302"/>
      <c r="D29" s="189">
        <v>32350</v>
      </c>
      <c r="E29" s="190"/>
      <c r="F29" s="191">
        <f>G20</f>
        <v>1500</v>
      </c>
      <c r="G29" s="192"/>
      <c r="H29" s="193">
        <f t="shared" si="0"/>
        <v>33850</v>
      </c>
      <c r="I29" s="194"/>
      <c r="J29" s="191">
        <f t="shared" si="4"/>
        <v>33850</v>
      </c>
      <c r="K29" s="192"/>
      <c r="L29" s="191"/>
      <c r="M29" s="195"/>
      <c r="N29" s="16"/>
    </row>
    <row r="30" spans="1:14" x14ac:dyDescent="0.2">
      <c r="A30" s="241"/>
      <c r="B30" s="302" t="s">
        <v>27</v>
      </c>
      <c r="C30" s="302"/>
      <c r="D30" s="189">
        <v>14000</v>
      </c>
      <c r="E30" s="190"/>
      <c r="F30" s="191"/>
      <c r="G30" s="192">
        <v>1000</v>
      </c>
      <c r="H30" s="193">
        <f t="shared" si="0"/>
        <v>13000</v>
      </c>
      <c r="I30" s="194"/>
      <c r="J30" s="191">
        <f t="shared" si="4"/>
        <v>13000</v>
      </c>
      <c r="K30" s="192"/>
      <c r="L30" s="191"/>
      <c r="M30" s="192"/>
      <c r="N30" s="16"/>
    </row>
    <row r="31" spans="1:14" x14ac:dyDescent="0.2">
      <c r="A31" s="241"/>
      <c r="B31" s="302" t="s">
        <v>30</v>
      </c>
      <c r="C31" s="302"/>
      <c r="D31" s="189">
        <v>2000</v>
      </c>
      <c r="E31" s="190"/>
      <c r="F31" s="191"/>
      <c r="G31" s="192">
        <v>500</v>
      </c>
      <c r="H31" s="193">
        <f t="shared" si="0"/>
        <v>1500</v>
      </c>
      <c r="I31" s="194"/>
      <c r="J31" s="191">
        <f t="shared" si="4"/>
        <v>1500</v>
      </c>
      <c r="K31" s="192"/>
      <c r="L31" s="191"/>
      <c r="M31" s="192"/>
      <c r="N31" s="16"/>
    </row>
    <row r="32" spans="1:14" x14ac:dyDescent="0.2">
      <c r="A32" s="241"/>
      <c r="B32" s="302" t="s">
        <v>229</v>
      </c>
      <c r="C32" s="302"/>
      <c r="D32" s="189">
        <v>6000</v>
      </c>
      <c r="E32" s="190"/>
      <c r="F32" s="191"/>
      <c r="G32" s="192"/>
      <c r="H32" s="193">
        <f t="shared" si="0"/>
        <v>6000</v>
      </c>
      <c r="I32" s="194"/>
      <c r="J32" s="191">
        <f t="shared" si="4"/>
        <v>6000</v>
      </c>
      <c r="K32" s="192"/>
      <c r="L32" s="191"/>
      <c r="M32" s="192"/>
      <c r="N32" s="16"/>
    </row>
    <row r="33" spans="1:14" x14ac:dyDescent="0.2">
      <c r="A33" s="241"/>
      <c r="B33" s="302" t="s">
        <v>28</v>
      </c>
      <c r="C33" s="302"/>
      <c r="D33" s="253">
        <v>0</v>
      </c>
      <c r="E33" s="254"/>
      <c r="F33" s="255">
        <f>G18</f>
        <v>7500</v>
      </c>
      <c r="G33" s="254"/>
      <c r="H33" s="256">
        <f t="shared" si="0"/>
        <v>7500</v>
      </c>
      <c r="I33" s="257"/>
      <c r="J33" s="248">
        <f t="shared" si="4"/>
        <v>7500</v>
      </c>
      <c r="K33" s="249"/>
      <c r="L33" s="250"/>
      <c r="M33" s="249"/>
      <c r="N33" s="16"/>
    </row>
    <row r="34" spans="1:14" x14ac:dyDescent="0.2">
      <c r="A34" s="241"/>
      <c r="B34" s="242"/>
      <c r="C34" s="242"/>
      <c r="D34" s="258"/>
      <c r="E34" s="258"/>
      <c r="F34" s="258"/>
      <c r="G34" s="258"/>
      <c r="H34" s="258"/>
      <c r="I34" s="258"/>
      <c r="J34" s="252">
        <f>SUM(J12:J33)</f>
        <v>157850</v>
      </c>
      <c r="K34" s="251">
        <f>SUM(K12:K33)</f>
        <v>180000</v>
      </c>
      <c r="L34" s="251">
        <f>SUM(L12:L33)</f>
        <v>203300</v>
      </c>
      <c r="M34" s="251">
        <f>SUM(M12:M33)</f>
        <v>181150</v>
      </c>
      <c r="N34" s="16"/>
    </row>
    <row r="35" spans="1:14" x14ac:dyDescent="0.2">
      <c r="A35" s="241"/>
      <c r="B35" s="302" t="s">
        <v>139</v>
      </c>
      <c r="C35" s="302"/>
      <c r="D35" s="245"/>
      <c r="E35" s="245"/>
      <c r="F35" s="245"/>
      <c r="G35" s="245"/>
      <c r="H35" s="245"/>
      <c r="I35" s="245"/>
      <c r="J35" s="185">
        <f>K26-SUM(J27:J33)</f>
        <v>22150</v>
      </c>
      <c r="K35" s="186"/>
      <c r="L35" s="185"/>
      <c r="M35" s="186">
        <f>J35</f>
        <v>22150</v>
      </c>
      <c r="N35" s="16"/>
    </row>
    <row r="36" spans="1:14" ht="13.5" thickBot="1" x14ac:dyDescent="0.25">
      <c r="A36" s="241"/>
      <c r="B36" s="302" t="s">
        <v>32</v>
      </c>
      <c r="C36" s="302"/>
      <c r="D36" s="196">
        <f t="shared" ref="D36:I36" si="5">SUM(D12:D35)</f>
        <v>351150</v>
      </c>
      <c r="E36" s="197">
        <f t="shared" si="5"/>
        <v>351150</v>
      </c>
      <c r="F36" s="196">
        <f t="shared" si="5"/>
        <v>11500</v>
      </c>
      <c r="G36" s="197">
        <f t="shared" si="5"/>
        <v>11500</v>
      </c>
      <c r="H36" s="196">
        <f t="shared" si="5"/>
        <v>361150</v>
      </c>
      <c r="I36" s="197">
        <f t="shared" si="5"/>
        <v>361150</v>
      </c>
      <c r="J36" s="196">
        <f>SUM(J34:J35)</f>
        <v>180000</v>
      </c>
      <c r="K36" s="197">
        <f>SUM(K34:K35)</f>
        <v>180000</v>
      </c>
      <c r="L36" s="197">
        <f>SUM(L34:L35)</f>
        <v>203300</v>
      </c>
      <c r="M36" s="197">
        <f>SUM(M34:M35)</f>
        <v>203300</v>
      </c>
      <c r="N36" s="16"/>
    </row>
    <row r="37" spans="1:14" ht="13.5" thickTop="1" x14ac:dyDescent="0.2">
      <c r="A37" s="241"/>
      <c r="B37" s="302"/>
      <c r="C37" s="302"/>
      <c r="D37" s="32" t="str">
        <f>IF(D36="","",IF(D36=351150,"Correct!","Try again!"))</f>
        <v>Correct!</v>
      </c>
      <c r="E37" s="32" t="str">
        <f>IF(E36="","",IF(E36=351150,"Correct!","Try again!"))</f>
        <v>Correct!</v>
      </c>
      <c r="F37" s="32" t="str">
        <f>IF(F36="","",IF(F36=11500,"Correct!","Try again!"))</f>
        <v>Correct!</v>
      </c>
      <c r="G37" s="32" t="str">
        <f>IF(G36="","",IF(G36=11500,"Correct!","Try again!"))</f>
        <v>Correct!</v>
      </c>
      <c r="H37" s="32" t="str">
        <f>IF(H36="","",IF(H36=361150,"Correct!","Try again!"))</f>
        <v>Correct!</v>
      </c>
      <c r="I37" s="32" t="str">
        <f>IF(I36="","",IF(I36=361150,"Correct!","Try again!"))</f>
        <v>Correct!</v>
      </c>
      <c r="J37" s="32" t="str">
        <f>IF(J36="","",IF(J36=180000,"Correct!","Try again!"))</f>
        <v>Correct!</v>
      </c>
      <c r="K37" s="32" t="str">
        <f>IF(K36="","",IF(K36=180000,"Correct!","Try again!"))</f>
        <v>Correct!</v>
      </c>
      <c r="L37" s="32" t="str">
        <f>IF(L36="","",IF(L36=203300,"Correct!","Try again!"))</f>
        <v>Correct!</v>
      </c>
      <c r="M37" s="32" t="str">
        <f>IF(M36="","",IF(M36=203300,"Correct!","Try again!"))</f>
        <v>Correct!</v>
      </c>
      <c r="N37" s="16"/>
    </row>
    <row r="38" spans="1:14" x14ac:dyDescent="0.2">
      <c r="A38" s="9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64"/>
    </row>
    <row r="39" spans="1:14" x14ac:dyDescent="0.2">
      <c r="A39" s="241"/>
      <c r="B39" s="304" t="s">
        <v>97</v>
      </c>
      <c r="C39" s="304"/>
      <c r="D39" s="304"/>
      <c r="E39" s="304"/>
      <c r="F39" s="304"/>
      <c r="G39" s="4"/>
      <c r="H39" s="4"/>
      <c r="I39" s="4"/>
      <c r="J39" s="4"/>
      <c r="K39" s="4"/>
      <c r="L39" s="4"/>
      <c r="M39" s="64"/>
    </row>
    <row r="40" spans="1:14" x14ac:dyDescent="0.2">
      <c r="A40" s="241"/>
      <c r="B40" s="304" t="s">
        <v>1</v>
      </c>
      <c r="C40" s="304"/>
      <c r="D40" s="304"/>
      <c r="E40" s="304"/>
      <c r="F40" s="304"/>
      <c r="G40" s="4"/>
      <c r="H40" s="4"/>
      <c r="I40" s="4"/>
      <c r="J40" s="4"/>
      <c r="K40" s="4"/>
      <c r="L40" s="4"/>
      <c r="M40" s="64"/>
    </row>
    <row r="41" spans="1:14" x14ac:dyDescent="0.2">
      <c r="A41" s="241"/>
      <c r="B41" s="304" t="s">
        <v>214</v>
      </c>
      <c r="C41" s="304"/>
      <c r="D41" s="304"/>
      <c r="E41" s="304"/>
      <c r="F41" s="304"/>
      <c r="G41" s="4"/>
      <c r="H41" s="4"/>
      <c r="I41" s="4"/>
      <c r="J41" s="4"/>
      <c r="K41" s="4"/>
      <c r="L41" s="4"/>
      <c r="M41" s="64"/>
    </row>
    <row r="42" spans="1:14" x14ac:dyDescent="0.2">
      <c r="A42" s="241"/>
      <c r="B42" s="302"/>
      <c r="C42" s="302"/>
      <c r="D42" s="61"/>
      <c r="E42" s="55"/>
      <c r="F42" s="55"/>
      <c r="G42" s="4"/>
      <c r="H42" s="4"/>
      <c r="I42" s="4"/>
      <c r="J42" s="4"/>
      <c r="K42" s="4"/>
      <c r="L42" s="4"/>
      <c r="M42" s="64"/>
    </row>
    <row r="43" spans="1:14" x14ac:dyDescent="0.2">
      <c r="A43" s="241"/>
      <c r="B43" s="302" t="s">
        <v>24</v>
      </c>
      <c r="C43" s="302"/>
      <c r="D43" s="200"/>
      <c r="E43" s="206">
        <f>K26</f>
        <v>180000</v>
      </c>
      <c r="F43" s="55"/>
      <c r="G43" s="4"/>
      <c r="H43" s="4"/>
      <c r="I43" s="4"/>
      <c r="J43" s="4"/>
      <c r="K43" s="4"/>
      <c r="L43" s="4"/>
      <c r="M43" s="64"/>
    </row>
    <row r="44" spans="1:14" x14ac:dyDescent="0.2">
      <c r="A44" s="241"/>
      <c r="B44" s="302" t="s">
        <v>26</v>
      </c>
      <c r="C44" s="302"/>
      <c r="D44" s="200"/>
      <c r="E44" s="201">
        <f>J27</f>
        <v>95000</v>
      </c>
      <c r="F44" s="54"/>
      <c r="G44" s="4"/>
      <c r="H44" s="4"/>
      <c r="I44" s="4"/>
      <c r="J44" s="4"/>
      <c r="K44" s="4"/>
      <c r="L44" s="4"/>
      <c r="M44" s="64"/>
    </row>
    <row r="45" spans="1:14" x14ac:dyDescent="0.2">
      <c r="A45" s="241"/>
      <c r="B45" s="302" t="s">
        <v>44</v>
      </c>
      <c r="C45" s="302"/>
      <c r="D45" s="200"/>
      <c r="E45" s="202">
        <f>E43-E44</f>
        <v>85000</v>
      </c>
      <c r="F45" s="54"/>
      <c r="G45" s="4"/>
      <c r="H45" s="4"/>
      <c r="I45" s="4"/>
      <c r="J45" s="4"/>
      <c r="K45" s="4"/>
      <c r="L45" s="4"/>
      <c r="M45" s="64"/>
    </row>
    <row r="46" spans="1:14" x14ac:dyDescent="0.2">
      <c r="A46" s="241"/>
      <c r="B46" s="302" t="s">
        <v>150</v>
      </c>
      <c r="C46" s="302"/>
      <c r="D46" s="260"/>
      <c r="E46" s="200"/>
      <c r="F46" s="54"/>
      <c r="G46" s="4"/>
      <c r="H46" s="4"/>
      <c r="I46" s="4"/>
      <c r="J46" s="4"/>
      <c r="K46" s="4"/>
      <c r="L46" s="4"/>
      <c r="M46" s="64"/>
    </row>
    <row r="47" spans="1:14" x14ac:dyDescent="0.2">
      <c r="A47" s="241"/>
      <c r="B47" s="302" t="s">
        <v>91</v>
      </c>
      <c r="C47" s="302"/>
      <c r="D47" s="259">
        <f>J29</f>
        <v>33850</v>
      </c>
      <c r="E47" s="200"/>
      <c r="F47" s="54"/>
      <c r="G47" s="4"/>
      <c r="H47" s="4"/>
      <c r="I47" s="4"/>
      <c r="J47" s="4"/>
      <c r="K47" s="4"/>
      <c r="L47" s="4"/>
      <c r="M47" s="64"/>
    </row>
    <row r="48" spans="1:14" x14ac:dyDescent="0.2">
      <c r="A48" s="241"/>
      <c r="B48" s="302" t="s">
        <v>45</v>
      </c>
      <c r="C48" s="302"/>
      <c r="D48" s="203">
        <f>J30</f>
        <v>13000</v>
      </c>
      <c r="E48" s="200"/>
      <c r="F48" s="54"/>
      <c r="G48" s="4"/>
      <c r="H48" s="4"/>
      <c r="I48" s="4"/>
      <c r="J48" s="4"/>
      <c r="K48" s="4"/>
      <c r="L48" s="4"/>
      <c r="M48" s="64"/>
    </row>
    <row r="49" spans="1:13" x14ac:dyDescent="0.2">
      <c r="A49" s="241"/>
      <c r="B49" s="302" t="s">
        <v>48</v>
      </c>
      <c r="C49" s="302"/>
      <c r="D49" s="203">
        <f>J31</f>
        <v>1500</v>
      </c>
      <c r="E49" s="204"/>
      <c r="F49" s="54"/>
      <c r="G49" s="4"/>
      <c r="H49" s="4"/>
      <c r="I49" s="4"/>
      <c r="J49" s="4"/>
      <c r="K49" s="4"/>
      <c r="L49" s="4"/>
      <c r="M49" s="64"/>
    </row>
    <row r="50" spans="1:13" x14ac:dyDescent="0.2">
      <c r="A50" s="241"/>
      <c r="B50" s="302" t="s">
        <v>230</v>
      </c>
      <c r="C50" s="302"/>
      <c r="D50" s="203">
        <f>J32</f>
        <v>6000</v>
      </c>
      <c r="E50" s="204"/>
      <c r="F50" s="54"/>
      <c r="G50" s="4"/>
      <c r="H50" s="4"/>
      <c r="I50" s="4"/>
      <c r="J50" s="4"/>
      <c r="K50" s="4"/>
      <c r="L50" s="4"/>
      <c r="M50" s="64"/>
    </row>
    <row r="51" spans="1:13" x14ac:dyDescent="0.2">
      <c r="A51" s="241"/>
      <c r="B51" s="302" t="s">
        <v>46</v>
      </c>
      <c r="C51" s="302"/>
      <c r="D51" s="202">
        <f>J33</f>
        <v>7500</v>
      </c>
      <c r="E51" s="204"/>
      <c r="F51" s="54"/>
      <c r="G51" s="4"/>
      <c r="H51" s="4"/>
      <c r="I51" s="4"/>
      <c r="J51" s="4"/>
      <c r="K51" s="4"/>
      <c r="L51" s="4"/>
      <c r="M51" s="64"/>
    </row>
    <row r="52" spans="1:13" x14ac:dyDescent="0.2">
      <c r="A52" s="241"/>
      <c r="B52" s="302" t="s">
        <v>151</v>
      </c>
      <c r="C52" s="302"/>
      <c r="D52" s="204"/>
      <c r="E52" s="201">
        <f>SUM(D47:D51)</f>
        <v>61850</v>
      </c>
      <c r="F52" s="54"/>
      <c r="G52" s="4"/>
      <c r="H52" s="4"/>
      <c r="I52" s="4"/>
      <c r="J52" s="4"/>
      <c r="K52" s="4"/>
      <c r="L52" s="4"/>
      <c r="M52" s="64"/>
    </row>
    <row r="53" spans="1:13" x14ac:dyDescent="0.2">
      <c r="A53" s="241"/>
      <c r="B53" s="302" t="s">
        <v>164</v>
      </c>
      <c r="C53" s="302"/>
      <c r="D53" s="204"/>
      <c r="E53" s="228">
        <f>E45-E52</f>
        <v>23150</v>
      </c>
      <c r="F53" s="54"/>
      <c r="G53" s="4"/>
      <c r="H53" s="4"/>
      <c r="I53" s="4"/>
      <c r="J53" s="4"/>
      <c r="K53" s="4"/>
      <c r="L53" s="4"/>
      <c r="M53" s="64"/>
    </row>
    <row r="54" spans="1:13" x14ac:dyDescent="0.2">
      <c r="A54" s="241"/>
      <c r="B54" s="302" t="s">
        <v>165</v>
      </c>
      <c r="C54" s="302"/>
      <c r="D54" s="204"/>
      <c r="E54" s="229"/>
      <c r="F54" s="54"/>
      <c r="G54" s="4"/>
      <c r="H54" s="4"/>
      <c r="I54" s="4"/>
      <c r="J54" s="4"/>
      <c r="K54" s="4"/>
      <c r="L54" s="4"/>
      <c r="M54" s="64"/>
    </row>
    <row r="55" spans="1:13" x14ac:dyDescent="0.2">
      <c r="A55" s="241"/>
      <c r="B55" s="302" t="s">
        <v>47</v>
      </c>
      <c r="C55" s="302"/>
      <c r="D55" s="204"/>
      <c r="E55" s="205">
        <v>1000</v>
      </c>
      <c r="F55" s="54"/>
      <c r="G55" s="4"/>
      <c r="H55" s="4"/>
      <c r="I55" s="4"/>
      <c r="J55" s="4"/>
      <c r="K55" s="4"/>
      <c r="L55" s="4"/>
      <c r="M55" s="64"/>
    </row>
    <row r="56" spans="1:13" ht="13.5" thickBot="1" x14ac:dyDescent="0.25">
      <c r="A56" s="241"/>
      <c r="B56" s="302" t="s">
        <v>50</v>
      </c>
      <c r="C56" s="302"/>
      <c r="D56" s="204"/>
      <c r="E56" s="207">
        <f>E53-E55</f>
        <v>22150</v>
      </c>
      <c r="F56" s="54"/>
      <c r="G56" s="4"/>
      <c r="H56" s="4"/>
      <c r="I56" s="4"/>
      <c r="J56" s="4"/>
      <c r="K56" s="4"/>
      <c r="L56" s="4"/>
      <c r="M56" s="64"/>
    </row>
    <row r="57" spans="1:13" ht="13.5" thickTop="1" x14ac:dyDescent="0.2">
      <c r="A57" s="241"/>
      <c r="B57" s="55"/>
      <c r="C57" s="55"/>
      <c r="D57" s="55"/>
      <c r="E57" s="69" t="str">
        <f>IF(E56="","",IF(E56=22150,"Correct!","Try again!"))</f>
        <v>Correct!</v>
      </c>
      <c r="F57" s="54"/>
      <c r="G57" s="4"/>
      <c r="H57" s="4"/>
      <c r="I57" s="4"/>
      <c r="J57" s="4"/>
      <c r="K57" s="4"/>
      <c r="L57" s="4"/>
      <c r="M57" s="64"/>
    </row>
    <row r="58" spans="1:13" x14ac:dyDescent="0.2">
      <c r="A58" s="9"/>
      <c r="B58" s="60"/>
      <c r="C58" s="60"/>
      <c r="D58" s="60"/>
      <c r="E58" s="60"/>
      <c r="F58" s="60"/>
      <c r="G58" s="4"/>
      <c r="H58" s="4"/>
      <c r="I58" s="4"/>
      <c r="J58" s="4"/>
      <c r="K58" s="4"/>
      <c r="L58" s="4"/>
      <c r="M58" s="64"/>
    </row>
    <row r="59" spans="1:13" x14ac:dyDescent="0.2">
      <c r="A59" s="241"/>
      <c r="B59" s="304" t="s">
        <v>97</v>
      </c>
      <c r="C59" s="304"/>
      <c r="D59" s="304"/>
      <c r="E59" s="304"/>
      <c r="F59" s="304"/>
      <c r="G59" s="304"/>
      <c r="H59" s="4"/>
      <c r="I59" s="4"/>
      <c r="J59" s="4"/>
      <c r="K59" s="4"/>
      <c r="L59" s="4"/>
      <c r="M59" s="64"/>
    </row>
    <row r="60" spans="1:13" x14ac:dyDescent="0.2">
      <c r="A60" s="241"/>
      <c r="B60" s="304" t="s">
        <v>4</v>
      </c>
      <c r="C60" s="304"/>
      <c r="D60" s="304"/>
      <c r="E60" s="304"/>
      <c r="F60" s="304"/>
      <c r="G60" s="304"/>
      <c r="H60" s="4"/>
      <c r="I60" s="4"/>
      <c r="J60" s="4"/>
      <c r="K60" s="4"/>
      <c r="L60" s="4"/>
      <c r="M60" s="64"/>
    </row>
    <row r="61" spans="1:13" x14ac:dyDescent="0.2">
      <c r="A61" s="241"/>
      <c r="B61" s="304" t="s">
        <v>214</v>
      </c>
      <c r="C61" s="304"/>
      <c r="D61" s="304"/>
      <c r="E61" s="304"/>
      <c r="F61" s="304"/>
      <c r="G61" s="304"/>
      <c r="H61" s="4"/>
      <c r="I61" s="64"/>
      <c r="J61" s="64"/>
      <c r="K61" s="64"/>
      <c r="L61" s="64"/>
      <c r="M61" s="64"/>
    </row>
    <row r="62" spans="1:13" x14ac:dyDescent="0.2">
      <c r="A62" s="241"/>
      <c r="B62" s="302"/>
      <c r="C62" s="302"/>
      <c r="D62" s="199"/>
      <c r="E62" s="199"/>
      <c r="F62" s="199"/>
      <c r="G62" s="199"/>
      <c r="H62" s="4"/>
      <c r="I62" s="64"/>
      <c r="J62" s="64"/>
      <c r="K62" s="64"/>
      <c r="L62" s="64"/>
      <c r="M62" s="64"/>
    </row>
    <row r="63" spans="1:13" x14ac:dyDescent="0.2">
      <c r="A63" s="241"/>
      <c r="B63" s="302"/>
      <c r="C63" s="306"/>
      <c r="D63" s="58"/>
      <c r="E63" s="208"/>
      <c r="F63" s="209" t="s">
        <v>51</v>
      </c>
      <c r="G63" s="16"/>
      <c r="H63" s="4"/>
      <c r="I63" s="64"/>
      <c r="J63" s="64"/>
      <c r="K63" s="64"/>
      <c r="L63" s="64"/>
      <c r="M63" s="64"/>
    </row>
    <row r="64" spans="1:13" x14ac:dyDescent="0.2">
      <c r="A64" s="241"/>
      <c r="B64" s="302"/>
      <c r="C64" s="302"/>
      <c r="D64" s="199"/>
      <c r="E64" s="209"/>
      <c r="F64" s="199" t="s">
        <v>145</v>
      </c>
      <c r="G64" s="16"/>
      <c r="H64" s="64"/>
      <c r="I64" s="4"/>
      <c r="J64" s="64"/>
      <c r="K64" s="64"/>
      <c r="L64" s="64"/>
      <c r="M64" s="64"/>
    </row>
    <row r="65" spans="1:13" x14ac:dyDescent="0.2">
      <c r="A65" s="241"/>
      <c r="B65" s="302"/>
      <c r="C65" s="302"/>
      <c r="D65" s="199" t="s">
        <v>140</v>
      </c>
      <c r="E65" s="209" t="s">
        <v>52</v>
      </c>
      <c r="F65" s="209" t="s">
        <v>146</v>
      </c>
      <c r="G65" s="16"/>
      <c r="H65" s="4"/>
      <c r="I65" s="4"/>
      <c r="J65" s="64"/>
      <c r="K65" s="64"/>
      <c r="L65" s="64"/>
      <c r="M65" s="64"/>
    </row>
    <row r="66" spans="1:13" x14ac:dyDescent="0.2">
      <c r="A66" s="241"/>
      <c r="B66" s="302"/>
      <c r="C66" s="302"/>
      <c r="D66" s="210" t="s">
        <v>54</v>
      </c>
      <c r="E66" s="211" t="s">
        <v>55</v>
      </c>
      <c r="F66" s="211" t="s">
        <v>56</v>
      </c>
      <c r="G66" s="16"/>
      <c r="H66" s="4"/>
      <c r="I66" s="4"/>
      <c r="J66" s="64"/>
      <c r="K66" s="64"/>
      <c r="L66" s="64"/>
      <c r="M66" s="4"/>
    </row>
    <row r="67" spans="1:13" x14ac:dyDescent="0.2">
      <c r="A67" s="241"/>
      <c r="B67" s="302" t="s">
        <v>215</v>
      </c>
      <c r="C67" s="302"/>
      <c r="D67" s="214">
        <f>M23</f>
        <v>80000</v>
      </c>
      <c r="E67" s="215">
        <f>M24</f>
        <v>22050</v>
      </c>
      <c r="F67" s="214">
        <f>SUM(D67:E67)</f>
        <v>102050</v>
      </c>
      <c r="G67" s="16"/>
      <c r="H67" s="4"/>
      <c r="I67" s="66"/>
      <c r="J67" s="64"/>
      <c r="K67" s="64"/>
      <c r="L67" s="64"/>
      <c r="M67" s="67"/>
    </row>
    <row r="68" spans="1:13" x14ac:dyDescent="0.2">
      <c r="A68" s="241"/>
      <c r="B68" s="302"/>
      <c r="C68" s="302"/>
      <c r="D68" s="203"/>
      <c r="E68" s="212"/>
      <c r="F68" s="203"/>
      <c r="G68" s="16"/>
      <c r="H68" s="66"/>
      <c r="I68" s="66"/>
      <c r="J68" s="64"/>
      <c r="K68" s="64"/>
      <c r="L68" s="64"/>
      <c r="M68" s="67"/>
    </row>
    <row r="69" spans="1:13" x14ac:dyDescent="0.2">
      <c r="A69" s="241"/>
      <c r="B69" s="302" t="s">
        <v>141</v>
      </c>
      <c r="C69" s="302"/>
      <c r="D69" s="203">
        <v>0</v>
      </c>
      <c r="E69" s="212"/>
      <c r="F69" s="203">
        <f>SUM(D69:E69)</f>
        <v>0</v>
      </c>
      <c r="G69" s="16"/>
      <c r="H69" s="66"/>
      <c r="I69" s="66"/>
      <c r="J69" s="64"/>
      <c r="K69" s="64"/>
      <c r="L69" s="64"/>
      <c r="M69" s="67"/>
    </row>
    <row r="70" spans="1:13" x14ac:dyDescent="0.2">
      <c r="A70" s="241"/>
      <c r="B70" s="302" t="s">
        <v>216</v>
      </c>
      <c r="C70" s="302"/>
      <c r="D70" s="203"/>
      <c r="E70" s="212">
        <f>E56</f>
        <v>22150</v>
      </c>
      <c r="F70" s="203">
        <f>SUM(D70:E70)</f>
        <v>22150</v>
      </c>
      <c r="G70" s="16"/>
      <c r="H70" s="66"/>
      <c r="I70" s="66"/>
      <c r="J70" s="64"/>
      <c r="K70" s="64"/>
      <c r="L70" s="64"/>
      <c r="M70" s="68"/>
    </row>
    <row r="71" spans="1:13" x14ac:dyDescent="0.2">
      <c r="A71" s="241"/>
      <c r="B71" s="302" t="s">
        <v>57</v>
      </c>
      <c r="C71" s="302"/>
      <c r="D71" s="201"/>
      <c r="E71" s="213">
        <v>-6000</v>
      </c>
      <c r="F71" s="201">
        <f>SUM(D71:E71)</f>
        <v>-6000</v>
      </c>
      <c r="G71" s="16"/>
      <c r="H71" s="66"/>
      <c r="I71" s="66"/>
      <c r="J71" s="64"/>
      <c r="K71" s="64"/>
      <c r="L71" s="64"/>
      <c r="M71" s="68"/>
    </row>
    <row r="72" spans="1:13" ht="13.5" thickBot="1" x14ac:dyDescent="0.25">
      <c r="A72" s="241"/>
      <c r="B72" s="302" t="s">
        <v>217</v>
      </c>
      <c r="C72" s="302"/>
      <c r="D72" s="216">
        <f>SUM(D67:D71)</f>
        <v>80000</v>
      </c>
      <c r="E72" s="217">
        <f>SUM(E67:E71)</f>
        <v>38200</v>
      </c>
      <c r="F72" s="216">
        <f>SUM(F67:F71)</f>
        <v>118200</v>
      </c>
      <c r="G72" s="16"/>
      <c r="H72" s="66"/>
      <c r="I72" s="66"/>
      <c r="J72" s="64"/>
      <c r="K72" s="64"/>
      <c r="L72" s="64"/>
      <c r="M72" s="64"/>
    </row>
    <row r="73" spans="1:13" ht="13.5" thickTop="1" x14ac:dyDescent="0.2">
      <c r="A73" s="241"/>
      <c r="B73" s="302"/>
      <c r="C73" s="302"/>
      <c r="D73" s="69" t="str">
        <f>IF(D72="","",IF(D72=80000,"Correct!","Try again!"))</f>
        <v>Correct!</v>
      </c>
      <c r="E73" s="69" t="str">
        <f>IF(E72="","",IF(E72=38200,"Correct!","Try again!"))</f>
        <v>Correct!</v>
      </c>
      <c r="F73" s="69" t="str">
        <f>IF(F72="","",IF(F72=118200,"Correct!","Try again!"))</f>
        <v>Correct!</v>
      </c>
      <c r="G73" s="43"/>
      <c r="H73" s="66"/>
      <c r="I73" s="66"/>
      <c r="J73" s="64"/>
      <c r="K73" s="64"/>
      <c r="L73" s="64"/>
      <c r="M73" s="64"/>
    </row>
    <row r="74" spans="1:13" x14ac:dyDescent="0.2">
      <c r="A74" s="9"/>
      <c r="B74" s="8"/>
      <c r="C74" s="8"/>
      <c r="D74" s="8"/>
      <c r="E74" s="62"/>
      <c r="F74" s="62"/>
      <c r="H74" s="66"/>
      <c r="I74" s="66"/>
      <c r="J74" s="64"/>
      <c r="K74" s="64"/>
      <c r="L74" s="64"/>
      <c r="M74" s="64"/>
    </row>
    <row r="75" spans="1:13" x14ac:dyDescent="0.2">
      <c r="A75" s="241"/>
      <c r="B75" s="304" t="s">
        <v>97</v>
      </c>
      <c r="C75" s="304"/>
      <c r="D75" s="304"/>
      <c r="E75" s="304"/>
      <c r="F75" s="304"/>
      <c r="G75" s="304"/>
      <c r="H75" s="64"/>
      <c r="I75" s="64"/>
      <c r="J75" s="64"/>
      <c r="K75" s="64"/>
      <c r="L75" s="64"/>
      <c r="M75" s="64"/>
    </row>
    <row r="76" spans="1:13" x14ac:dyDescent="0.2">
      <c r="A76" s="241"/>
      <c r="B76" s="304" t="s">
        <v>6</v>
      </c>
      <c r="C76" s="304"/>
      <c r="D76" s="304"/>
      <c r="E76" s="304"/>
      <c r="F76" s="304"/>
      <c r="G76" s="304"/>
      <c r="H76" s="64"/>
      <c r="I76" s="64"/>
      <c r="J76" s="64"/>
      <c r="K76" s="64"/>
      <c r="L76" s="64"/>
      <c r="M76" s="64"/>
    </row>
    <row r="77" spans="1:13" x14ac:dyDescent="0.2">
      <c r="A77" s="241"/>
      <c r="B77" s="305" t="s">
        <v>218</v>
      </c>
      <c r="C77" s="305"/>
      <c r="D77" s="305"/>
      <c r="E77" s="305"/>
      <c r="F77" s="305"/>
      <c r="G77" s="305"/>
      <c r="H77" s="64"/>
      <c r="I77" s="64"/>
      <c r="J77" s="64"/>
      <c r="K77" s="64"/>
      <c r="L77" s="64"/>
      <c r="M77" s="64"/>
    </row>
    <row r="78" spans="1:13" x14ac:dyDescent="0.2">
      <c r="A78" s="241"/>
      <c r="B78" s="302"/>
      <c r="C78" s="302"/>
      <c r="D78" s="302"/>
      <c r="E78" s="54"/>
      <c r="F78" s="54"/>
      <c r="G78" s="16"/>
      <c r="H78" s="64"/>
      <c r="I78" s="64"/>
      <c r="J78" s="64"/>
      <c r="K78" s="64"/>
      <c r="L78" s="64"/>
      <c r="M78" s="64"/>
    </row>
    <row r="79" spans="1:13" x14ac:dyDescent="0.2">
      <c r="A79" s="241"/>
      <c r="B79" s="58" t="s">
        <v>58</v>
      </c>
      <c r="C79" s="58"/>
      <c r="D79" s="59"/>
      <c r="E79" s="59"/>
      <c r="F79" s="59"/>
      <c r="G79" s="16"/>
      <c r="H79" s="64"/>
      <c r="I79" s="64"/>
      <c r="J79" s="64"/>
      <c r="K79" s="64"/>
      <c r="L79" s="64"/>
      <c r="M79" s="64"/>
    </row>
    <row r="80" spans="1:13" x14ac:dyDescent="0.2">
      <c r="A80" s="241"/>
      <c r="B80" s="302" t="s">
        <v>59</v>
      </c>
      <c r="C80" s="302"/>
      <c r="D80" s="302"/>
      <c r="E80" s="55"/>
      <c r="F80" s="54"/>
      <c r="G80" s="16"/>
      <c r="H80" s="64"/>
      <c r="I80" s="64"/>
      <c r="J80" s="64"/>
      <c r="K80" s="64"/>
      <c r="L80" s="64"/>
      <c r="M80" s="64"/>
    </row>
    <row r="81" spans="1:13" x14ac:dyDescent="0.2">
      <c r="A81" s="241"/>
      <c r="B81" s="302" t="s">
        <v>60</v>
      </c>
      <c r="C81" s="302"/>
      <c r="D81" s="302"/>
      <c r="E81" s="218"/>
      <c r="F81" s="214">
        <f>L12</f>
        <v>23300</v>
      </c>
      <c r="G81" s="16"/>
      <c r="H81" s="64"/>
      <c r="I81" s="64"/>
      <c r="J81" s="64"/>
      <c r="K81" s="64"/>
      <c r="L81" s="64"/>
      <c r="M81" s="64"/>
    </row>
    <row r="82" spans="1:13" x14ac:dyDescent="0.2">
      <c r="A82" s="241"/>
      <c r="B82" s="302" t="s">
        <v>61</v>
      </c>
      <c r="C82" s="302"/>
      <c r="D82" s="302"/>
      <c r="E82" s="218"/>
      <c r="F82" s="261">
        <f>L13</f>
        <v>32500</v>
      </c>
      <c r="G82" s="16"/>
      <c r="H82" s="64"/>
      <c r="I82" s="64"/>
      <c r="J82" s="64"/>
      <c r="K82" s="64"/>
      <c r="L82" s="64"/>
      <c r="M82" s="64"/>
    </row>
    <row r="83" spans="1:13" x14ac:dyDescent="0.2">
      <c r="A83" s="241"/>
      <c r="B83" s="302" t="s">
        <v>62</v>
      </c>
      <c r="C83" s="302"/>
      <c r="D83" s="302"/>
      <c r="E83" s="218"/>
      <c r="F83" s="203">
        <f>L14</f>
        <v>500</v>
      </c>
      <c r="G83" s="16"/>
      <c r="H83" s="64"/>
      <c r="I83" s="64"/>
      <c r="J83" s="64"/>
      <c r="K83" s="64"/>
      <c r="L83" s="64"/>
      <c r="M83" s="64"/>
    </row>
    <row r="84" spans="1:13" x14ac:dyDescent="0.2">
      <c r="A84" s="241"/>
      <c r="B84" s="302" t="s">
        <v>66</v>
      </c>
      <c r="C84" s="302"/>
      <c r="D84" s="302"/>
      <c r="E84" s="218" t="s">
        <v>102</v>
      </c>
      <c r="F84" s="203">
        <f>L15</f>
        <v>1000</v>
      </c>
      <c r="G84" s="16"/>
      <c r="H84" s="64"/>
      <c r="I84" s="64"/>
      <c r="J84" s="64"/>
      <c r="K84" s="64"/>
      <c r="L84" s="64"/>
      <c r="M84" s="64"/>
    </row>
    <row r="85" spans="1:13" x14ac:dyDescent="0.2">
      <c r="A85" s="241"/>
      <c r="B85" s="302" t="s">
        <v>63</v>
      </c>
      <c r="C85" s="302"/>
      <c r="D85" s="302"/>
      <c r="E85" s="218"/>
      <c r="F85" s="201">
        <f>L16</f>
        <v>65000</v>
      </c>
      <c r="G85" s="16"/>
      <c r="H85" s="64"/>
      <c r="I85" s="64"/>
      <c r="J85" s="64"/>
      <c r="K85" s="64"/>
      <c r="L85" s="64"/>
      <c r="M85" s="64"/>
    </row>
    <row r="86" spans="1:13" x14ac:dyDescent="0.2">
      <c r="A86" s="241"/>
      <c r="B86" s="302" t="s">
        <v>68</v>
      </c>
      <c r="C86" s="302"/>
      <c r="D86" s="302"/>
      <c r="E86" s="219"/>
      <c r="F86" s="262">
        <f>SUM(F81:F85)</f>
        <v>122300</v>
      </c>
      <c r="G86" s="16"/>
      <c r="H86" s="64"/>
      <c r="I86" s="64"/>
      <c r="J86" s="64"/>
      <c r="K86" s="64"/>
      <c r="L86" s="64"/>
      <c r="M86" s="64"/>
    </row>
    <row r="87" spans="1:13" x14ac:dyDescent="0.2">
      <c r="A87" s="241"/>
      <c r="B87" s="302"/>
      <c r="C87" s="302"/>
      <c r="D87" s="302"/>
      <c r="E87" s="218"/>
      <c r="F87" s="263"/>
      <c r="G87" s="16"/>
      <c r="H87" s="64"/>
      <c r="I87" s="64"/>
      <c r="J87" s="64"/>
      <c r="K87" s="64"/>
      <c r="L87" s="64"/>
      <c r="M87" s="64"/>
    </row>
    <row r="88" spans="1:13" x14ac:dyDescent="0.2">
      <c r="A88" s="241"/>
      <c r="B88" s="302" t="s">
        <v>207</v>
      </c>
      <c r="C88" s="302"/>
      <c r="D88" s="302"/>
      <c r="E88" s="220">
        <f>L17</f>
        <v>75000</v>
      </c>
      <c r="F88" s="218"/>
      <c r="G88" s="16"/>
      <c r="H88" s="64"/>
      <c r="I88" s="64"/>
      <c r="J88" s="64"/>
      <c r="K88" s="64"/>
      <c r="L88" s="64"/>
      <c r="M88" s="64"/>
    </row>
    <row r="89" spans="1:13" x14ac:dyDescent="0.2">
      <c r="A89" s="241"/>
      <c r="B89" s="302" t="s">
        <v>69</v>
      </c>
      <c r="C89" s="302"/>
      <c r="D89" s="302"/>
      <c r="E89" s="201">
        <f>-M18</f>
        <v>-17500</v>
      </c>
      <c r="F89" s="221">
        <f>SUM(E88:E89)</f>
        <v>57500</v>
      </c>
      <c r="G89" s="16"/>
      <c r="H89" s="64"/>
      <c r="I89" s="64"/>
      <c r="J89" s="64"/>
      <c r="K89" s="64"/>
      <c r="L89" s="64"/>
      <c r="M89" s="64"/>
    </row>
    <row r="90" spans="1:13" ht="13.5" thickBot="1" x14ac:dyDescent="0.25">
      <c r="A90" s="241"/>
      <c r="B90" s="302" t="s">
        <v>70</v>
      </c>
      <c r="C90" s="302"/>
      <c r="D90" s="302"/>
      <c r="E90" s="218"/>
      <c r="F90" s="216">
        <f>SUM(F86:F89)</f>
        <v>179800</v>
      </c>
      <c r="G90" s="16"/>
      <c r="H90" s="64"/>
      <c r="I90" s="64"/>
      <c r="J90" s="64"/>
      <c r="K90" s="64"/>
      <c r="L90" s="64"/>
      <c r="M90" s="64"/>
    </row>
    <row r="91" spans="1:13" ht="13.5" thickTop="1" x14ac:dyDescent="0.2">
      <c r="A91" s="241"/>
      <c r="B91" s="302"/>
      <c r="C91" s="302"/>
      <c r="D91" s="302"/>
      <c r="E91" s="58"/>
      <c r="F91" s="69" t="str">
        <f>IF(F90="","",IF(F90=179800,"Correct!","Try again!"))</f>
        <v>Correct!</v>
      </c>
      <c r="G91" s="16"/>
      <c r="H91" s="64"/>
      <c r="I91" s="64"/>
      <c r="J91" s="64"/>
      <c r="K91" s="64"/>
      <c r="L91" s="64"/>
      <c r="M91" s="64"/>
    </row>
    <row r="92" spans="1:13" x14ac:dyDescent="0.2">
      <c r="A92" s="241"/>
      <c r="B92" s="58" t="s">
        <v>71</v>
      </c>
      <c r="C92" s="58"/>
      <c r="D92" s="59"/>
      <c r="E92" s="59"/>
      <c r="F92" s="59"/>
      <c r="G92" s="16"/>
      <c r="H92" s="64"/>
      <c r="I92" s="64"/>
      <c r="J92" s="64"/>
      <c r="K92" s="64"/>
      <c r="L92" s="64"/>
      <c r="M92" s="64"/>
    </row>
    <row r="93" spans="1:13" x14ac:dyDescent="0.2">
      <c r="A93" s="241"/>
      <c r="B93" s="302" t="s">
        <v>103</v>
      </c>
      <c r="C93" s="302"/>
      <c r="D93" s="302"/>
      <c r="E93" s="55"/>
      <c r="F93" s="55"/>
      <c r="G93" s="16"/>
      <c r="H93" s="64"/>
      <c r="I93" s="64"/>
      <c r="J93" s="64"/>
      <c r="K93" s="64"/>
      <c r="L93" s="64"/>
      <c r="M93" s="64"/>
    </row>
    <row r="94" spans="1:13" x14ac:dyDescent="0.2">
      <c r="A94" s="241"/>
      <c r="B94" s="302" t="s">
        <v>73</v>
      </c>
      <c r="C94" s="302"/>
      <c r="D94" s="302"/>
      <c r="E94" s="218"/>
      <c r="F94" s="214">
        <f>M19</f>
        <v>26100</v>
      </c>
      <c r="G94" s="16"/>
      <c r="H94" s="64"/>
      <c r="I94" s="64"/>
      <c r="J94" s="64"/>
      <c r="K94" s="64"/>
      <c r="L94" s="64"/>
      <c r="M94" s="64"/>
    </row>
    <row r="95" spans="1:13" x14ac:dyDescent="0.2">
      <c r="A95" s="241"/>
      <c r="B95" s="302" t="s">
        <v>95</v>
      </c>
      <c r="C95" s="302"/>
      <c r="D95" s="302"/>
      <c r="E95" s="218"/>
      <c r="F95" s="203">
        <f>M20</f>
        <v>4500</v>
      </c>
      <c r="G95" s="16"/>
      <c r="H95" s="64"/>
      <c r="I95" s="64"/>
      <c r="J95" s="64"/>
      <c r="K95" s="64"/>
      <c r="L95" s="64"/>
      <c r="M95" s="4"/>
    </row>
    <row r="96" spans="1:13" x14ac:dyDescent="0.2">
      <c r="A96" s="241"/>
      <c r="B96" s="302" t="s">
        <v>236</v>
      </c>
      <c r="C96" s="302"/>
      <c r="D96" s="302"/>
      <c r="E96" s="218"/>
      <c r="F96" s="203">
        <f>M21</f>
        <v>30000</v>
      </c>
      <c r="G96" s="16"/>
      <c r="H96" s="64"/>
      <c r="I96" s="64"/>
      <c r="J96" s="64"/>
      <c r="K96" s="64"/>
      <c r="L96" s="64"/>
      <c r="M96" s="64"/>
    </row>
    <row r="97" spans="1:13" x14ac:dyDescent="0.2">
      <c r="A97" s="241"/>
      <c r="B97" s="302" t="s">
        <v>77</v>
      </c>
      <c r="C97" s="302"/>
      <c r="D97" s="302"/>
      <c r="E97" s="218"/>
      <c r="F97" s="201">
        <f>M22</f>
        <v>1000</v>
      </c>
      <c r="G97" s="16"/>
      <c r="H97" s="64"/>
      <c r="I97" s="64"/>
      <c r="J97" s="64"/>
      <c r="K97" s="64"/>
      <c r="L97" s="64"/>
      <c r="M97" s="64"/>
    </row>
    <row r="98" spans="1:13" x14ac:dyDescent="0.2">
      <c r="A98" s="241"/>
      <c r="B98" s="302" t="s">
        <v>78</v>
      </c>
      <c r="C98" s="302"/>
      <c r="D98" s="302"/>
      <c r="E98" s="218"/>
      <c r="F98" s="202">
        <f>SUM(F94:F97)</f>
        <v>61600</v>
      </c>
      <c r="G98" s="16"/>
      <c r="H98" s="64"/>
      <c r="I98" s="64"/>
      <c r="J98" s="64"/>
      <c r="K98" s="64"/>
      <c r="L98" s="64"/>
      <c r="M98" s="64"/>
    </row>
    <row r="99" spans="1:13" x14ac:dyDescent="0.2">
      <c r="A99" s="241"/>
      <c r="B99" s="302"/>
      <c r="C99" s="302"/>
      <c r="D99" s="302"/>
      <c r="E99" s="54"/>
      <c r="F99" s="69" t="str">
        <f>IF(F98="","",IF(F98=61600,"Correct!","Try again!"))</f>
        <v>Correct!</v>
      </c>
      <c r="G99" s="16"/>
      <c r="H99" s="64"/>
      <c r="I99" s="64"/>
      <c r="J99" s="64"/>
      <c r="K99" s="64"/>
      <c r="L99" s="64"/>
      <c r="M99" s="64"/>
    </row>
    <row r="100" spans="1:13" x14ac:dyDescent="0.2">
      <c r="A100" s="241"/>
      <c r="B100" s="302" t="s">
        <v>79</v>
      </c>
      <c r="C100" s="302"/>
      <c r="D100" s="302"/>
      <c r="E100" s="63"/>
      <c r="F100" s="54"/>
      <c r="G100" s="16"/>
      <c r="H100" s="64"/>
      <c r="I100" s="64"/>
      <c r="J100" s="64"/>
      <c r="K100" s="64"/>
      <c r="L100" s="64"/>
      <c r="M100" s="64"/>
    </row>
    <row r="101" spans="1:13" x14ac:dyDescent="0.2">
      <c r="A101" s="241"/>
      <c r="B101" s="302" t="s">
        <v>127</v>
      </c>
      <c r="C101" s="302"/>
      <c r="D101" s="302"/>
      <c r="E101" s="206">
        <f>M23</f>
        <v>80000</v>
      </c>
      <c r="F101" s="218"/>
      <c r="G101" s="16"/>
      <c r="H101" s="64"/>
      <c r="I101" s="64"/>
      <c r="J101" s="64"/>
      <c r="K101" s="64"/>
      <c r="L101" s="64"/>
      <c r="M101" s="64"/>
    </row>
    <row r="102" spans="1:13" x14ac:dyDescent="0.2">
      <c r="A102" s="241"/>
      <c r="B102" s="302" t="s">
        <v>80</v>
      </c>
      <c r="C102" s="302"/>
      <c r="D102" s="302"/>
      <c r="E102" s="201">
        <f>E72</f>
        <v>38200</v>
      </c>
      <c r="F102" s="222"/>
      <c r="G102" s="16"/>
      <c r="H102" s="64"/>
      <c r="I102" s="64"/>
      <c r="J102" s="64"/>
      <c r="K102" s="64"/>
      <c r="L102" s="64"/>
      <c r="M102" s="64"/>
    </row>
    <row r="103" spans="1:13" x14ac:dyDescent="0.2">
      <c r="A103" s="241"/>
      <c r="B103" s="302" t="s">
        <v>81</v>
      </c>
      <c r="C103" s="302"/>
      <c r="D103" s="302"/>
      <c r="E103" s="70"/>
      <c r="F103" s="201">
        <f>SUM(E101:E102)</f>
        <v>118200</v>
      </c>
      <c r="G103" s="230" t="str">
        <f>IF(F103="","",IF(F103=118200,"«- Correct!","«- Try again!"))</f>
        <v>«- Correct!</v>
      </c>
      <c r="H103" s="64"/>
      <c r="I103" s="64"/>
      <c r="J103" s="64"/>
      <c r="K103" s="64"/>
      <c r="L103" s="64"/>
      <c r="M103" s="64"/>
    </row>
    <row r="104" spans="1:13" ht="13.5" thickBot="1" x14ac:dyDescent="0.25">
      <c r="A104" s="241"/>
      <c r="B104" s="302" t="s">
        <v>82</v>
      </c>
      <c r="C104" s="302"/>
      <c r="D104" s="302"/>
      <c r="E104" s="54"/>
      <c r="F104" s="216">
        <f>SUM(F98:F103)</f>
        <v>179800</v>
      </c>
      <c r="G104" s="16"/>
      <c r="H104" s="64"/>
      <c r="I104" s="64"/>
      <c r="J104" s="64"/>
      <c r="K104" s="64"/>
      <c r="L104" s="64"/>
      <c r="M104" s="64"/>
    </row>
    <row r="105" spans="1:13" ht="13.5" thickTop="1" x14ac:dyDescent="0.2">
      <c r="A105" s="241"/>
      <c r="B105" s="302"/>
      <c r="C105" s="302"/>
      <c r="D105" s="302"/>
      <c r="E105" s="54"/>
      <c r="F105" s="69" t="str">
        <f>IF(F104="","",IF(F104=179800,"Correct!","Try again!"))</f>
        <v>Correct!</v>
      </c>
      <c r="G105" s="54"/>
      <c r="H105" s="8"/>
      <c r="I105" s="8"/>
      <c r="J105" s="8"/>
      <c r="K105" s="8"/>
      <c r="L105" s="8"/>
      <c r="M105" s="8"/>
    </row>
    <row r="106" spans="1:13" x14ac:dyDescent="0.2">
      <c r="A106" s="9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</row>
    <row r="107" spans="1:13" x14ac:dyDescent="0.2">
      <c r="A107" s="241"/>
      <c r="B107" s="304" t="s">
        <v>97</v>
      </c>
      <c r="C107" s="304"/>
      <c r="D107" s="304"/>
      <c r="E107" s="304"/>
      <c r="F107" s="304"/>
      <c r="G107" s="304"/>
      <c r="H107" s="8"/>
      <c r="I107" s="8"/>
      <c r="J107" s="8"/>
      <c r="K107" s="8"/>
      <c r="L107" s="8"/>
      <c r="M107" s="8"/>
    </row>
    <row r="108" spans="1:13" x14ac:dyDescent="0.2">
      <c r="A108" s="241"/>
      <c r="B108" s="303" t="s">
        <v>109</v>
      </c>
      <c r="C108" s="303"/>
      <c r="D108" s="303"/>
      <c r="E108" s="303"/>
      <c r="F108" s="303"/>
      <c r="G108" s="303"/>
      <c r="H108" s="8"/>
      <c r="I108" s="8"/>
      <c r="J108" s="8"/>
      <c r="K108" s="8"/>
      <c r="L108" s="8"/>
      <c r="M108" s="8"/>
    </row>
    <row r="109" spans="1:13" x14ac:dyDescent="0.2">
      <c r="A109" s="241"/>
      <c r="B109" s="55"/>
      <c r="C109" s="55"/>
      <c r="D109" s="55"/>
      <c r="E109" s="55"/>
      <c r="F109" s="55"/>
      <c r="G109" s="54"/>
      <c r="H109" s="8"/>
      <c r="I109" s="8"/>
      <c r="J109" s="8"/>
      <c r="K109" s="8"/>
      <c r="L109" s="8"/>
      <c r="M109" s="8"/>
    </row>
    <row r="110" spans="1:13" x14ac:dyDescent="0.2">
      <c r="A110" s="241"/>
      <c r="B110" s="223" t="s">
        <v>110</v>
      </c>
      <c r="C110" s="223"/>
      <c r="D110" s="224"/>
      <c r="E110" s="225" t="s">
        <v>111</v>
      </c>
      <c r="F110" s="225" t="s">
        <v>112</v>
      </c>
      <c r="G110" s="54"/>
      <c r="H110" s="8"/>
      <c r="I110" s="8"/>
      <c r="J110" s="8"/>
      <c r="K110" s="8"/>
      <c r="L110" s="8"/>
      <c r="M110" s="8"/>
    </row>
    <row r="111" spans="1:13" x14ac:dyDescent="0.2">
      <c r="A111" s="241"/>
      <c r="B111" s="302" t="s">
        <v>219</v>
      </c>
      <c r="C111" s="302"/>
      <c r="D111" s="302"/>
      <c r="E111" s="72"/>
      <c r="F111" s="73"/>
      <c r="G111" s="54"/>
      <c r="H111" s="8"/>
      <c r="I111" s="8"/>
      <c r="J111" s="8"/>
      <c r="K111" s="8"/>
      <c r="L111" s="8"/>
      <c r="M111" s="8"/>
    </row>
    <row r="112" spans="1:13" x14ac:dyDescent="0.2">
      <c r="A112" s="241"/>
      <c r="B112" s="302" t="s">
        <v>24</v>
      </c>
      <c r="C112" s="302"/>
      <c r="D112" s="302"/>
      <c r="E112" s="226">
        <f>K26</f>
        <v>180000</v>
      </c>
      <c r="F112" s="74"/>
      <c r="G112" s="54"/>
      <c r="H112" s="8"/>
      <c r="I112" s="8"/>
      <c r="J112" s="8"/>
      <c r="K112" s="8"/>
      <c r="L112" s="8"/>
      <c r="M112" s="8"/>
    </row>
    <row r="113" spans="1:13" x14ac:dyDescent="0.2">
      <c r="A113" s="241"/>
      <c r="B113" s="302" t="s">
        <v>80</v>
      </c>
      <c r="C113" s="302"/>
      <c r="D113" s="302"/>
      <c r="E113" s="71"/>
      <c r="F113" s="226">
        <f>SUM(E112:E112)</f>
        <v>180000</v>
      </c>
      <c r="G113" s="74" t="str">
        <f>IF(F113="","",IF(F113=180000,"«- Correct!","«- Try again!"))</f>
        <v>«- Correct!</v>
      </c>
      <c r="H113" s="8"/>
      <c r="I113" s="8"/>
      <c r="J113" s="8"/>
      <c r="K113" s="8"/>
      <c r="L113" s="8"/>
      <c r="M113" s="8"/>
    </row>
    <row r="114" spans="1:13" x14ac:dyDescent="0.2">
      <c r="A114" s="241"/>
      <c r="B114" s="302"/>
      <c r="C114" s="302"/>
      <c r="D114" s="302"/>
      <c r="E114" s="71"/>
      <c r="F114" s="75"/>
      <c r="G114" s="54"/>
      <c r="H114" s="8"/>
      <c r="I114" s="8"/>
      <c r="J114" s="8"/>
      <c r="K114" s="8"/>
      <c r="L114" s="8"/>
      <c r="M114" s="8"/>
    </row>
    <row r="115" spans="1:13" x14ac:dyDescent="0.2">
      <c r="A115" s="241"/>
      <c r="B115" s="302" t="s">
        <v>23</v>
      </c>
      <c r="C115" s="302"/>
      <c r="D115" s="302"/>
      <c r="E115" s="226">
        <f>SUM(F116:F122)</f>
        <v>157850</v>
      </c>
      <c r="F115" s="74" t="str">
        <f>IF(E115="","",IF(E115=157850,"«- Correct!","«- Try again!"))</f>
        <v>«- Correct!</v>
      </c>
      <c r="G115" s="54"/>
      <c r="H115" s="8"/>
      <c r="I115" s="8"/>
      <c r="J115" s="8"/>
      <c r="K115" s="8"/>
      <c r="L115" s="8"/>
      <c r="M115" s="8"/>
    </row>
    <row r="116" spans="1:13" x14ac:dyDescent="0.2">
      <c r="A116" s="241"/>
      <c r="B116" s="302" t="s">
        <v>43</v>
      </c>
      <c r="C116" s="302"/>
      <c r="D116" s="302"/>
      <c r="E116" s="71"/>
      <c r="F116" s="226">
        <f t="shared" ref="F116:F122" si="6">J27</f>
        <v>95000</v>
      </c>
      <c r="G116" s="54"/>
      <c r="H116" s="8"/>
      <c r="I116" s="8"/>
      <c r="J116" s="8"/>
      <c r="K116" s="8"/>
      <c r="L116" s="8"/>
      <c r="M116" s="8"/>
    </row>
    <row r="117" spans="1:13" x14ac:dyDescent="0.2">
      <c r="A117" s="241"/>
      <c r="B117" s="302" t="s">
        <v>47</v>
      </c>
      <c r="C117" s="302"/>
      <c r="D117" s="302"/>
      <c r="E117" s="71"/>
      <c r="F117" s="227">
        <f t="shared" si="6"/>
        <v>1000</v>
      </c>
      <c r="G117" s="54"/>
      <c r="H117" s="8"/>
      <c r="I117" s="8"/>
      <c r="J117" s="8"/>
      <c r="K117" s="8"/>
      <c r="L117" s="8"/>
      <c r="M117" s="8"/>
    </row>
    <row r="118" spans="1:13" x14ac:dyDescent="0.2">
      <c r="A118" s="241"/>
      <c r="B118" s="302" t="s">
        <v>91</v>
      </c>
      <c r="C118" s="302"/>
      <c r="D118" s="302"/>
      <c r="E118" s="71"/>
      <c r="F118" s="227">
        <f t="shared" si="6"/>
        <v>33850</v>
      </c>
      <c r="G118" s="54"/>
      <c r="H118" s="8"/>
      <c r="I118" s="8"/>
      <c r="J118" s="8"/>
      <c r="K118" s="8"/>
      <c r="L118" s="8"/>
      <c r="M118" s="8"/>
    </row>
    <row r="119" spans="1:13" x14ac:dyDescent="0.2">
      <c r="A119" s="241"/>
      <c r="B119" s="302" t="s">
        <v>45</v>
      </c>
      <c r="C119" s="302"/>
      <c r="D119" s="302"/>
      <c r="E119" s="71"/>
      <c r="F119" s="227">
        <f t="shared" si="6"/>
        <v>13000</v>
      </c>
      <c r="G119" s="54"/>
      <c r="H119" s="8"/>
      <c r="I119" s="8"/>
      <c r="J119" s="8"/>
      <c r="K119" s="8"/>
      <c r="L119" s="8"/>
      <c r="M119" s="8"/>
    </row>
    <row r="120" spans="1:13" x14ac:dyDescent="0.2">
      <c r="A120" s="241"/>
      <c r="B120" s="302" t="s">
        <v>48</v>
      </c>
      <c r="C120" s="302"/>
      <c r="D120" s="302"/>
      <c r="E120" s="71"/>
      <c r="F120" s="227">
        <f t="shared" si="6"/>
        <v>1500</v>
      </c>
      <c r="G120" s="54"/>
      <c r="H120" s="8"/>
      <c r="I120" s="8"/>
      <c r="J120" s="8"/>
      <c r="K120" s="8"/>
      <c r="L120" s="8"/>
      <c r="M120" s="8"/>
    </row>
    <row r="121" spans="1:13" x14ac:dyDescent="0.2">
      <c r="A121" s="241"/>
      <c r="B121" s="302" t="s">
        <v>230</v>
      </c>
      <c r="C121" s="302"/>
      <c r="D121" s="302"/>
      <c r="E121" s="71"/>
      <c r="F121" s="227">
        <f t="shared" si="6"/>
        <v>6000</v>
      </c>
      <c r="G121" s="54"/>
      <c r="H121" s="8"/>
      <c r="I121" s="8"/>
      <c r="J121" s="8"/>
      <c r="K121" s="8"/>
      <c r="L121" s="8"/>
      <c r="M121" s="8"/>
    </row>
    <row r="122" spans="1:13" x14ac:dyDescent="0.2">
      <c r="A122" s="241"/>
      <c r="B122" s="302" t="s">
        <v>46</v>
      </c>
      <c r="C122" s="302"/>
      <c r="D122" s="302"/>
      <c r="E122" s="71"/>
      <c r="F122" s="226">
        <f t="shared" si="6"/>
        <v>7500</v>
      </c>
      <c r="G122" s="54"/>
      <c r="H122" s="8"/>
      <c r="I122" s="8"/>
      <c r="J122" s="8"/>
      <c r="K122" s="8"/>
      <c r="L122" s="8"/>
      <c r="M122" s="8"/>
    </row>
    <row r="123" spans="1:13" x14ac:dyDescent="0.2">
      <c r="A123" s="241"/>
      <c r="B123" s="302"/>
      <c r="C123" s="302"/>
      <c r="D123" s="302"/>
      <c r="E123" s="71"/>
      <c r="F123" s="75"/>
      <c r="G123" s="54"/>
      <c r="H123" s="8"/>
      <c r="I123" s="8"/>
      <c r="J123" s="8"/>
      <c r="K123" s="8"/>
      <c r="L123" s="8"/>
      <c r="M123" s="8"/>
    </row>
    <row r="124" spans="1:13" x14ac:dyDescent="0.2">
      <c r="A124" s="241"/>
      <c r="B124" s="302" t="s">
        <v>23</v>
      </c>
      <c r="C124" s="302"/>
      <c r="D124" s="302"/>
      <c r="E124" s="226">
        <f>6000</f>
        <v>6000</v>
      </c>
      <c r="F124" s="74"/>
      <c r="G124" s="43"/>
    </row>
    <row r="125" spans="1:13" x14ac:dyDescent="0.2">
      <c r="A125" s="241"/>
      <c r="B125" s="302" t="s">
        <v>225</v>
      </c>
      <c r="C125" s="302"/>
      <c r="D125" s="302"/>
      <c r="E125" s="71"/>
      <c r="F125" s="226">
        <f>E124</f>
        <v>6000</v>
      </c>
      <c r="G125" s="74" t="str">
        <f>IF(F125="","",IF(F125=6000,"«- Correct!","«- Try again!"))</f>
        <v>«- Correct!</v>
      </c>
    </row>
    <row r="126" spans="1:13" x14ac:dyDescent="0.2">
      <c r="A126" s="241"/>
      <c r="B126" s="302"/>
      <c r="C126" s="302"/>
      <c r="D126" s="302"/>
      <c r="E126" s="43"/>
      <c r="F126" s="43"/>
      <c r="G126" s="43"/>
    </row>
  </sheetData>
  <sheetProtection algorithmName="SHA-512" hashValue="HUlXw6EG1RkOguti2t5970+8SZnAmJSyTr91gNmiTI7quKdPsS69u6/pTVdpG+3CFu3ykQu33DB31tpnHoFKqg==" saltValue="/lWwn+9Ooila/djo/um0kw==" spinCount="100000" sheet="1" objects="1" scenarios="1" selectLockedCells="1"/>
  <mergeCells count="113">
    <mergeCell ref="B25:C25"/>
    <mergeCell ref="D2:E2"/>
    <mergeCell ref="D1:E1"/>
    <mergeCell ref="B7:M7"/>
    <mergeCell ref="B6:M6"/>
    <mergeCell ref="B5:M5"/>
    <mergeCell ref="D3:E3"/>
    <mergeCell ref="B8:C8"/>
    <mergeCell ref="B11:C11"/>
    <mergeCell ref="B12:C12"/>
    <mergeCell ref="B13:C13"/>
    <mergeCell ref="B41:F41"/>
    <mergeCell ref="B40:F40"/>
    <mergeCell ref="B39:F39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6:C26"/>
    <mergeCell ref="B27:C27"/>
    <mergeCell ref="B28:C28"/>
    <mergeCell ref="B29:C29"/>
    <mergeCell ref="B30:C30"/>
    <mergeCell ref="B31:C31"/>
    <mergeCell ref="B32:C32"/>
    <mergeCell ref="B33:C33"/>
    <mergeCell ref="B35:C35"/>
    <mergeCell ref="B36:C36"/>
    <mergeCell ref="B37:C37"/>
    <mergeCell ref="B42:C42"/>
    <mergeCell ref="B47:C47"/>
    <mergeCell ref="B48:C48"/>
    <mergeCell ref="B43:C43"/>
    <mergeCell ref="B44:C44"/>
    <mergeCell ref="B45:C45"/>
    <mergeCell ref="B46:C46"/>
    <mergeCell ref="B49:C49"/>
    <mergeCell ref="B50:C50"/>
    <mergeCell ref="B51:C51"/>
    <mergeCell ref="B52:C52"/>
    <mergeCell ref="B53:C53"/>
    <mergeCell ref="B54:C54"/>
    <mergeCell ref="B55:C55"/>
    <mergeCell ref="B56:C56"/>
    <mergeCell ref="B62:C62"/>
    <mergeCell ref="B61:G61"/>
    <mergeCell ref="B60:G60"/>
    <mergeCell ref="B59:G59"/>
    <mergeCell ref="B81:D81"/>
    <mergeCell ref="B82:D82"/>
    <mergeCell ref="B83:D83"/>
    <mergeCell ref="B91:D91"/>
    <mergeCell ref="B85:D85"/>
    <mergeCell ref="B84:D84"/>
    <mergeCell ref="B63:C63"/>
    <mergeCell ref="B64:C64"/>
    <mergeCell ref="B65:C65"/>
    <mergeCell ref="B66:C66"/>
    <mergeCell ref="B67:C67"/>
    <mergeCell ref="B68:C68"/>
    <mergeCell ref="B69:C69"/>
    <mergeCell ref="B70:C70"/>
    <mergeCell ref="B71:C71"/>
    <mergeCell ref="B98:D98"/>
    <mergeCell ref="B99:D99"/>
    <mergeCell ref="B100:D100"/>
    <mergeCell ref="B101:D101"/>
    <mergeCell ref="B104:D104"/>
    <mergeCell ref="B105:D105"/>
    <mergeCell ref="B111:D111"/>
    <mergeCell ref="B72:C72"/>
    <mergeCell ref="B73:C73"/>
    <mergeCell ref="B77:G77"/>
    <mergeCell ref="B76:G76"/>
    <mergeCell ref="B75:G75"/>
    <mergeCell ref="B97:D97"/>
    <mergeCell ref="B86:D86"/>
    <mergeCell ref="B87:D87"/>
    <mergeCell ref="B88:D88"/>
    <mergeCell ref="B90:D90"/>
    <mergeCell ref="B89:D89"/>
    <mergeCell ref="B93:D93"/>
    <mergeCell ref="B94:D94"/>
    <mergeCell ref="B95:D95"/>
    <mergeCell ref="B96:D96"/>
    <mergeCell ref="B78:D78"/>
    <mergeCell ref="B80:D80"/>
    <mergeCell ref="B108:G108"/>
    <mergeCell ref="B107:G107"/>
    <mergeCell ref="B113:D113"/>
    <mergeCell ref="B114:D114"/>
    <mergeCell ref="B115:D115"/>
    <mergeCell ref="B116:D116"/>
    <mergeCell ref="B117:D117"/>
    <mergeCell ref="B118:D118"/>
    <mergeCell ref="B102:D102"/>
    <mergeCell ref="B103:D103"/>
    <mergeCell ref="B124:D124"/>
    <mergeCell ref="B125:D125"/>
    <mergeCell ref="B126:D126"/>
    <mergeCell ref="B119:D119"/>
    <mergeCell ref="B120:D120"/>
    <mergeCell ref="B121:D121"/>
    <mergeCell ref="B122:D122"/>
    <mergeCell ref="B123:D123"/>
    <mergeCell ref="B112:D112"/>
  </mergeCells>
  <phoneticPr fontId="0" type="noConversion"/>
  <printOptions horizontalCentered="1" gridLinesSet="0"/>
  <pageMargins left="0.25" right="0.25" top="0.51" bottom="0.51" header="0.5" footer="0.5"/>
  <pageSetup scale="86" orientation="landscape" horizontalDpi="300" verticalDpi="300" r:id="rId1"/>
  <headerFooter alignWithMargins="0"/>
  <rowBreaks count="3" manualBreakCount="3">
    <brk id="38" max="16383" man="1"/>
    <brk id="74" max="16383" man="1"/>
    <brk id="106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5</vt:i4>
      </vt:variant>
    </vt:vector>
  </HeadingPairs>
  <TitlesOfParts>
    <vt:vector size="15" baseType="lpstr">
      <vt:lpstr>SP02-03</vt:lpstr>
      <vt:lpstr>Given SP02-03</vt:lpstr>
      <vt:lpstr>SP02-04</vt:lpstr>
      <vt:lpstr>Given P02-04</vt:lpstr>
      <vt:lpstr>SP02-06</vt:lpstr>
      <vt:lpstr>Given P02-06</vt:lpstr>
      <vt:lpstr>SP02-09</vt:lpstr>
      <vt:lpstr>Given SP02-09</vt:lpstr>
      <vt:lpstr>SP02-13</vt:lpstr>
      <vt:lpstr>Given P02-13</vt:lpstr>
      <vt:lpstr>'SP02-04'!Print_Area</vt:lpstr>
      <vt:lpstr>'SP02-04'!Print_Titles</vt:lpstr>
      <vt:lpstr>'SP02-06'!Print_Titles</vt:lpstr>
      <vt:lpstr>'SP02-09'!Print_Titles</vt:lpstr>
      <vt:lpstr>'SP02-13'!Print_Titles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Cathy</dc:creator>
  <cp:lastModifiedBy>Jack Terry</cp:lastModifiedBy>
  <cp:lastPrinted>2012-01-17T01:43:13Z</cp:lastPrinted>
  <dcterms:created xsi:type="dcterms:W3CDTF">1999-11-30T21:39:12Z</dcterms:created>
  <dcterms:modified xsi:type="dcterms:W3CDTF">2019-01-07T20:21:41Z</dcterms:modified>
</cp:coreProperties>
</file>